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еч 2020" sheetId="1" r:id="rId1"/>
    <sheet name="Лист1" sheetId="2" r:id="rId2"/>
    <sheet name="Лист2" sheetId="3" r:id="rId3"/>
    <sheet name="Леч 2017" sheetId="4" r:id="rId4"/>
  </sheets>
  <definedNames>
    <definedName name="bookmark4" localSheetId="1">'Лист1'!$B$206</definedName>
    <definedName name="_xlnm.Print_Titles" localSheetId="3">'Леч 2017'!$13:$13</definedName>
    <definedName name="_xlnm.Print_Titles" localSheetId="0">'Леч 2020'!$13:$13</definedName>
    <definedName name="_xlnm.Print_Area" localSheetId="0">'Леч 2020'!$A$1:$J$762</definedName>
    <definedName name="_xlnm.Print_Area" localSheetId="1">'Лист1'!$A$1:$F$220</definedName>
    <definedName name="_xlnm.Print_Area" localSheetId="2">'Лист2'!$A$1:$F$447</definedName>
  </definedNames>
  <calcPr fullCalcOnLoad="1"/>
</workbook>
</file>

<file path=xl/sharedStrings.xml><?xml version="1.0" encoding="utf-8"?>
<sst xmlns="http://schemas.openxmlformats.org/spreadsheetml/2006/main" count="5903" uniqueCount="2414">
  <si>
    <t xml:space="preserve">П Р Е Й С К У Р А Н Т  </t>
  </si>
  <si>
    <t>NN пп</t>
  </si>
  <si>
    <t>Наименование ветеринарных услуг</t>
  </si>
  <si>
    <t>Единица измерения</t>
  </si>
  <si>
    <t xml:space="preserve">Стоимость услуги       </t>
  </si>
  <si>
    <t>ОБЩИЙ АМБУЛАТОРНЫЙ ПРИЕМ</t>
  </si>
  <si>
    <t>Консультация ветспециалиста</t>
  </si>
  <si>
    <t>Одна консультация</t>
  </si>
  <si>
    <t xml:space="preserve">Фиксация животного </t>
  </si>
  <si>
    <t>Одна голова</t>
  </si>
  <si>
    <t>Одна партия</t>
  </si>
  <si>
    <t>Вакцинация животных с проведением клинического осмотра, консультации, инъекции (без стоимости вакцины)</t>
  </si>
  <si>
    <t>Одно введение</t>
  </si>
  <si>
    <t>Одно введение в пределах часа</t>
  </si>
  <si>
    <t xml:space="preserve"> - декоративные животные (хорьки, норки, морские свинки, лисы и другие животные)</t>
  </si>
  <si>
    <t xml:space="preserve">Одна голова </t>
  </si>
  <si>
    <t xml:space="preserve">Обрезка когтей     </t>
  </si>
  <si>
    <t xml:space="preserve">Обрезка клюва   </t>
  </si>
  <si>
    <t>Удаление иксодовых клещей</t>
  </si>
  <si>
    <t>Очистка паранальных желез</t>
  </si>
  <si>
    <t>Промывание паранальных желез</t>
  </si>
  <si>
    <t>Одна манипуляция</t>
  </si>
  <si>
    <t>Одна проба</t>
  </si>
  <si>
    <t>Одна процедура</t>
  </si>
  <si>
    <t>Консилиум ветеринарных специалистов (см.примечание п.6)</t>
  </si>
  <si>
    <t>Электронное мечение животного (чипирование со сканированием)</t>
  </si>
  <si>
    <t>Считывание номера микрочипа (сканирование)</t>
  </si>
  <si>
    <t>Удаление мочи путем непрямого массажа брюшной стенки</t>
  </si>
  <si>
    <t>Одна рана</t>
  </si>
  <si>
    <t>ХИРУРГИЯ</t>
  </si>
  <si>
    <t>Оперативное вмешательство (см.примечание пп.7, 8):</t>
  </si>
  <si>
    <t xml:space="preserve">Кастрация, стерилизация (оперативное вмешательство): </t>
  </si>
  <si>
    <t>Катетеризация мочевого пузыря:</t>
  </si>
  <si>
    <t xml:space="preserve">- кошек, котов    </t>
  </si>
  <si>
    <t>- инфильтрационная</t>
  </si>
  <si>
    <t>Наложение гипсовой повязки (без репозиции):</t>
  </si>
  <si>
    <t>- мелкие породы собак и кошки</t>
  </si>
  <si>
    <t>Одна повязка</t>
  </si>
  <si>
    <t>- крупные породы собак</t>
  </si>
  <si>
    <t xml:space="preserve">Снятие гипсовой повязки: </t>
  </si>
  <si>
    <t>Репозиция кости</t>
  </si>
  <si>
    <t>Вправление вывиха</t>
  </si>
  <si>
    <t xml:space="preserve">Снятие швов       </t>
  </si>
  <si>
    <t>Область одного операт. вмешат.</t>
  </si>
  <si>
    <t>Вскрытие абсцессов, гематом и т.д.:</t>
  </si>
  <si>
    <t>- без установки дренажа</t>
  </si>
  <si>
    <t>- с установкой дренажа</t>
  </si>
  <si>
    <t>Обработка послеоперационного шва</t>
  </si>
  <si>
    <t>За один зуб</t>
  </si>
  <si>
    <t xml:space="preserve">Удаление зубов:                    </t>
  </si>
  <si>
    <t xml:space="preserve">- молочных у кошек   </t>
  </si>
  <si>
    <t xml:space="preserve">- постоянных у кошек  </t>
  </si>
  <si>
    <t>- молочных и постоянных у собак, грызунов</t>
  </si>
  <si>
    <t>Обрезка резцов у грызунов</t>
  </si>
  <si>
    <t>Обрезка моляров у грызунов</t>
  </si>
  <si>
    <t>Одна инъекция</t>
  </si>
  <si>
    <t>Одно исслед.</t>
  </si>
  <si>
    <t>ЛАБОРАТОРНАЯ ДИАГНОСТИКА</t>
  </si>
  <si>
    <t xml:space="preserve">Общий анализ мочи </t>
  </si>
  <si>
    <t>Общий анализ кала</t>
  </si>
  <si>
    <t>Общий клинический анализ крови:</t>
  </si>
  <si>
    <t>- выведение лейкоцитарной формулы</t>
  </si>
  <si>
    <t>Биохимические исследования крови:</t>
  </si>
  <si>
    <t xml:space="preserve"> - определение общего белка</t>
  </si>
  <si>
    <t xml:space="preserve"> - определение общего билирубина</t>
  </si>
  <si>
    <t xml:space="preserve"> - определение мочевины</t>
  </si>
  <si>
    <t xml:space="preserve"> - определение общего холестерина</t>
  </si>
  <si>
    <t xml:space="preserve"> - определение амилазы</t>
  </si>
  <si>
    <t xml:space="preserve"> - определение гаммаглутаминтрансферазы</t>
  </si>
  <si>
    <t xml:space="preserve"> - определение триглицеридов</t>
  </si>
  <si>
    <t xml:space="preserve"> - определение щелочной фосфатазы</t>
  </si>
  <si>
    <t xml:space="preserve"> - определение глюкозы</t>
  </si>
  <si>
    <t xml:space="preserve"> - определение креатинина</t>
  </si>
  <si>
    <t xml:space="preserve"> - определение АСТ  (аспартаминотрансферазы)</t>
  </si>
  <si>
    <t xml:space="preserve"> - определение АЛТ (аланинаминотрансферазы)</t>
  </si>
  <si>
    <t xml:space="preserve"> - определение железа</t>
  </si>
  <si>
    <t xml:space="preserve"> - определение кальция</t>
  </si>
  <si>
    <t xml:space="preserve"> - определение магния</t>
  </si>
  <si>
    <t xml:space="preserve"> - определение фосфора неорганического</t>
  </si>
  <si>
    <t xml:space="preserve"> - определение липазы</t>
  </si>
  <si>
    <t xml:space="preserve"> - определение калия</t>
  </si>
  <si>
    <t xml:space="preserve"> - определение мочевой кислоты</t>
  </si>
  <si>
    <t xml:space="preserve"> - определение амилазы панкреатической</t>
  </si>
  <si>
    <t>Определение гормонов в сыворотке крови:</t>
  </si>
  <si>
    <t xml:space="preserve"> - кортизол</t>
  </si>
  <si>
    <t>Гельминтокопрологические исследования</t>
  </si>
  <si>
    <t>Микроскопические исследования на дерматофиты, демодекоз и эктопаразиты</t>
  </si>
  <si>
    <t>КЛИНИЧЕСКАЯ ДИАГНОСТИКА</t>
  </si>
  <si>
    <t>Люминесцентная диагностика на микроспорию с применением лампы Вуда</t>
  </si>
  <si>
    <t>ПРОЧИЕ ВЕТЕРИНАРНЫЕ УСЛУГИ</t>
  </si>
  <si>
    <t>- до 5 кг</t>
  </si>
  <si>
    <t>- свыше 5 до 10 кг</t>
  </si>
  <si>
    <t>- свыше 10 до 20 кг</t>
  </si>
  <si>
    <t>- свыше 20 до 30 кг</t>
  </si>
  <si>
    <t>- свыше 30 до 40 кг</t>
  </si>
  <si>
    <t>- свыше 40 до 50 кг</t>
  </si>
  <si>
    <t>- свыше 50 до 60 кг</t>
  </si>
  <si>
    <t>- свыше 60 до 70 кг</t>
  </si>
  <si>
    <t>- свыше 70 до 80 кг</t>
  </si>
  <si>
    <t>- свыше 80 до 90 кг</t>
  </si>
  <si>
    <t>- свыше 90 до 100 кг</t>
  </si>
  <si>
    <t>Один паспорт</t>
  </si>
  <si>
    <t>ПРИМЕЧАНИЕ:</t>
  </si>
  <si>
    <t>1.</t>
  </si>
  <si>
    <t>Услуги, не вошедшие в прейскурант, оказываются по договорным ценам.</t>
  </si>
  <si>
    <t>2.</t>
  </si>
  <si>
    <t>3.</t>
  </si>
  <si>
    <t>4.</t>
  </si>
  <si>
    <t>К одной партии (групповой осмотр) приравнивается:</t>
  </si>
  <si>
    <t xml:space="preserve"> - грызуны (мыши, крысы, морские свинки и др.), предназначенные в корм другим животным. Партией считается количество животных, отправляемых одной транспортной единицей по одному ветеринарному сопроводительному документу;</t>
  </si>
  <si>
    <t xml:space="preserve"> - грызуны (мыши, крысы, морские свинки, хомяки и др.) в количестве до 20 экз.;</t>
  </si>
  <si>
    <t xml:space="preserve"> - декоративные,  с/х, дикие птицы,  голуби в количестве до 20 экз.;</t>
  </si>
  <si>
    <t xml:space="preserve"> - земноводные, рептилии в количестве до 20 экз.;</t>
  </si>
  <si>
    <t>5.</t>
  </si>
  <si>
    <t>К одной голове приравнивается :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</si>
  <si>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</si>
  <si>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</si>
  <si>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</si>
  <si>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</si>
  <si>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</si>
  <si>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</si>
  <si>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</si>
  <si>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</si>
  <si>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 - при наличии в паспорте на животное отметки о проведении дегельминтизации, заверенной печатью ветеринарного специалиста;</t>
  </si>
  <si>
    <t xml:space="preserve"> - при оформлении ветеринарных сопроводительных документов на насекомых, аквариумных рыб и других гидробионтов.</t>
  </si>
  <si>
    <t>№ № пп</t>
  </si>
  <si>
    <t>Стоимость услуги</t>
  </si>
  <si>
    <t>Ветеринарно-санитарная экспертиза мяса крупного рогатого скота</t>
  </si>
  <si>
    <t>Одна туша</t>
  </si>
  <si>
    <t>Ветеринарно-санитарная экспертиза мяса мелкого рогатого скота</t>
  </si>
  <si>
    <t>Ветеринарно-санитарная экспертиза свинины</t>
  </si>
  <si>
    <t>Ветеринарно-санитарная экспертиза мяса молочных поросят</t>
  </si>
  <si>
    <t>Ветеринарно-санитарная экспертиза конины</t>
  </si>
  <si>
    <t>Ветеринарно-санитарная экспертиза мяса нутрии</t>
  </si>
  <si>
    <t>Одна тушка</t>
  </si>
  <si>
    <t>Ветеринарно-санитарная экспертиза мяса кролика (зайца)</t>
  </si>
  <si>
    <t>Ветеринарно-санитарная экспертиза мяса птицы</t>
  </si>
  <si>
    <t>Ветеринарно-санитарная экспертиза яиц непромышленного изготовления:</t>
  </si>
  <si>
    <t>- до 50 шт.</t>
  </si>
  <si>
    <t>- от 51 до 100 шт.</t>
  </si>
  <si>
    <t>- от 101 до 360 шт. (1 коробка)</t>
  </si>
  <si>
    <t>- свыше 1 коробки</t>
  </si>
  <si>
    <t>Ветеринарно-санитарная экспертиза живой и охлажденной рыбы при поступлении в розничную торговую сеть:</t>
  </si>
  <si>
    <t>- до 50 кг</t>
  </si>
  <si>
    <t>- свыше 50 до 100 кг</t>
  </si>
  <si>
    <t>- свыше 100 кг до 500 кг</t>
  </si>
  <si>
    <t>- свыше 500 кг до 1 тонны</t>
  </si>
  <si>
    <t>- свыше 1 тонны</t>
  </si>
  <si>
    <t>Ветеринарно-санитарная экспертиза раков живых</t>
  </si>
  <si>
    <t>Ветеринарно-санитарная экспертиза молока непромышленного изготовления</t>
  </si>
  <si>
    <t>Одна проба с каждой емкости</t>
  </si>
  <si>
    <t>Ветеринарно-санитарная экспертиза молочнокислых продуктов непромышленного изготовления (творога, сметаны, ряженки, варенца, масла сливочного и др.)</t>
  </si>
  <si>
    <t>Ветеринарно-санитарная экспертиза меда пчелиного, в том числе сотового (см. примечание п.4)</t>
  </si>
  <si>
    <t>Ветеринарно-санитарная экспертиза овощей и корнеклубнеплодов:</t>
  </si>
  <si>
    <t>Одна партия одного наименования</t>
  </si>
  <si>
    <t>- свыше 100 до 500 кг</t>
  </si>
  <si>
    <t>- свыше 500 до 1 тонны</t>
  </si>
  <si>
    <t>- свыше 1 до 5 тонн</t>
  </si>
  <si>
    <t>- свыше 5 до 10 тонн</t>
  </si>
  <si>
    <t>- свыше 10 до 20 тонн</t>
  </si>
  <si>
    <t>- свыше 20 до 40 тонн</t>
  </si>
  <si>
    <t>- свыше 40 до 70 тонн</t>
  </si>
  <si>
    <t>- свыше 70 до 150 тонн</t>
  </si>
  <si>
    <t>- свыше 150 тонн</t>
  </si>
  <si>
    <t>Ветеринарно-санитарная экспертиза фруктов:</t>
  </si>
  <si>
    <t>Ветеринарно-санитарная экспертиза ягод:</t>
  </si>
  <si>
    <t>- до 25 кг</t>
  </si>
  <si>
    <t>- свыше 25 до 50 кг</t>
  </si>
  <si>
    <t>- свыше 500 кг</t>
  </si>
  <si>
    <t>Ветеринарно-санитарная экспертиза бахчевых (арбузы, дыни):</t>
  </si>
  <si>
    <t>- до 30 кг</t>
  </si>
  <si>
    <t>- свыше 30 до 50 кг</t>
  </si>
  <si>
    <t>Ветеринарно-санитарная экспертиза зелени листовой</t>
  </si>
  <si>
    <t>Ветеринарно-санитарная экспертиза лука, чеснока зелёных</t>
  </si>
  <si>
    <t>Ветеринарно-санитарная экспертиза сухофруктов (яблоки сушеные, курага, чернослив и т.п.), ягод сушеных и вяленых</t>
  </si>
  <si>
    <t>Ветеринарно-санитарная экспертиза грибов сушеных и свежих</t>
  </si>
  <si>
    <t>Ветеринарно-санитарная экспертиза овощей соленых, квашеных, маринованных</t>
  </si>
  <si>
    <t>Ветеринарно-санитарная экспертиза салатов "по-корейски"</t>
  </si>
  <si>
    <t>Ветеринарно-санитарная экспертиза масла растительного</t>
  </si>
  <si>
    <t>Ветеринарно-санитарная экспертиза семечек, бобовых,шиповника, орехов и др.</t>
  </si>
  <si>
    <t>Ветеринарно-санитарная экспертиза круп, муки, специй непромышленного изготовления</t>
  </si>
  <si>
    <t>Ветсанэкспертиза, ветсаноценка и подтверждение соответствия безопасности грузов в ветеринарном отношении при поступлении на хранение и реализацию в розничную торговую сеть (см. примечание п.5):</t>
  </si>
  <si>
    <t>а) пищевых продуктов, продовольственного сырья животного происхождения:</t>
  </si>
  <si>
    <t>- до 500 кг</t>
  </si>
  <si>
    <t>- свыше 500 кг до 1 тонны включительно</t>
  </si>
  <si>
    <t>б) яиц, заготовляемых на птицефабриках:</t>
  </si>
  <si>
    <t>- до 10 коробок</t>
  </si>
  <si>
    <t>- от 11 до 50 коробок</t>
  </si>
  <si>
    <t>- от 51 до 100 коробок</t>
  </si>
  <si>
    <t>- от 101 до 1000 коробок</t>
  </si>
  <si>
    <t>- свыше 1000 коробок</t>
  </si>
  <si>
    <t>в) кормов</t>
  </si>
  <si>
    <t>До одной тонны включительно</t>
  </si>
  <si>
    <t>Лабораторные исследования мяса и продуктов убоя с/х животных, в том числе животных жиров:</t>
  </si>
  <si>
    <t>- бактериоскопия (микроскопия)</t>
  </si>
  <si>
    <t>Одно исследование</t>
  </si>
  <si>
    <t>- определение РН</t>
  </si>
  <si>
    <t>- реакция на пероксидазу</t>
  </si>
  <si>
    <t>- формольная реакция</t>
  </si>
  <si>
    <t>- реакция с сернокислой медью</t>
  </si>
  <si>
    <t>- определение кислотного числа</t>
  </si>
  <si>
    <t>- определение перекисного числа</t>
  </si>
  <si>
    <t>Лабораторные исследования молока и молочных продуктов:</t>
  </si>
  <si>
    <t>- определение кислотности молока и молочных продуктов</t>
  </si>
  <si>
    <t>- определение жира в молоке и молочных продуктах</t>
  </si>
  <si>
    <t>- определение поваренной соли в масле</t>
  </si>
  <si>
    <t>- определение влаги в масле</t>
  </si>
  <si>
    <t>- определение фальсификации молока и молочных продуктов</t>
  </si>
  <si>
    <t>- исследование молока кольцевой пробой на бруцеллез</t>
  </si>
  <si>
    <t>- определение сухого остатка в молоке</t>
  </si>
  <si>
    <t>- определение плотности молока</t>
  </si>
  <si>
    <t>Лабораторные исследования рыбы и рыбных продуктов:</t>
  </si>
  <si>
    <t>- определение сероводорода (качественная реакция)</t>
  </si>
  <si>
    <t>- редуктазная проба</t>
  </si>
  <si>
    <t>- определение паразитарной чистоты</t>
  </si>
  <si>
    <t>Лабораторные исследования меда:</t>
  </si>
  <si>
    <t>- органолептические исследования</t>
  </si>
  <si>
    <t>- определение массовой доли воды</t>
  </si>
  <si>
    <t>- определение общей кислотности</t>
  </si>
  <si>
    <t>- определение диастазного числа</t>
  </si>
  <si>
    <t>- определение патоки и др. фальсификатов (один показатель)</t>
  </si>
  <si>
    <t>- определение пади</t>
  </si>
  <si>
    <t>- определение оксиметилфурфурола (качественная реакция)</t>
  </si>
  <si>
    <t>- определение крахмала и муки</t>
  </si>
  <si>
    <t>- определение редуцирующего сахара</t>
  </si>
  <si>
    <t>- определение содержания сахарозы</t>
  </si>
  <si>
    <t>- определение наличия механических примесей</t>
  </si>
  <si>
    <t>- определение цветочной пыльцы</t>
  </si>
  <si>
    <t>Лабораторные исследования масла растительного:</t>
  </si>
  <si>
    <t>- определение фальсификации</t>
  </si>
  <si>
    <t>- реакция на перекиси с йодистым калием</t>
  </si>
  <si>
    <t>- реакция на альдегиды</t>
  </si>
  <si>
    <t>Лабораторные исследования продукции растениеводства:</t>
  </si>
  <si>
    <t>- определение содержания влаги в сушеных фруктах, ягодах, корнеклубнеплодах, овощах, грибах</t>
  </si>
  <si>
    <t>Одно исследование одного наименования</t>
  </si>
  <si>
    <t>- определение нитратов(см. примечание п.6)</t>
  </si>
  <si>
    <t>- определение вредителей хлебных запасов, металлических и посторонних примесей, спорыньи в муке, крупах, зерне</t>
  </si>
  <si>
    <t>Лабораторные исследования овощей соленых, квашеных, маринованных и салатов "по-корейски":</t>
  </si>
  <si>
    <t>- определение общей кислотности рассола (маринада)</t>
  </si>
  <si>
    <t>- определение процентного содержания рассола</t>
  </si>
  <si>
    <t>- определение процентного содержания поваренной соли</t>
  </si>
  <si>
    <t>Радиометрическое исследование пищевых продуктов</t>
  </si>
  <si>
    <t>Экспресс-анализ пищевых продуктов люминесцентным методом</t>
  </si>
  <si>
    <t>Отбор проб для лабораторных исследований (см. примечание п.7)</t>
  </si>
  <si>
    <t>Выезд ветврача (см. примечание п.8)</t>
  </si>
  <si>
    <t>Один выезд/ Один объект</t>
  </si>
  <si>
    <t>Обеззараживание замораживанием мяса свиней, пораженного финнозом</t>
  </si>
  <si>
    <t>Обеззараживание замораживанием мяса КРС, пораженного финнозом</t>
  </si>
  <si>
    <t>Обеззараживание замораживанием мяса МРС, пораженного финнозом</t>
  </si>
  <si>
    <t>Ветсанэкспертиза, ветсаноценка и подтверждение соответствия безопасности грузов в ветеринарном отношении при поступлении на хранение, переработку, реализацию (см. примечание пп.5, 9):</t>
  </si>
  <si>
    <t>а) пищевых продуктов, продовольственного сырья животного происхождения</t>
  </si>
  <si>
    <t>в) пушно-мехового сырья</t>
  </si>
  <si>
    <t>г) кожевенного и др. технического сырья животного происхождения</t>
  </si>
  <si>
    <t>д) кормов, комбикормов</t>
  </si>
  <si>
    <t>е) побочных продуктов мукомольно-крупяного производства (отруби пшеничные, ржаные, мучки мукомольные, крупяные, кормовые зерновые отходы, дерть зерновых культур), муки мясо-костной, костной, кости от обвалки мясосырья, шрота, сена, соломы и др. фуража</t>
  </si>
  <si>
    <t>ж) палеонтологического материала, охотничьих трофеев и изделий токсидермии</t>
  </si>
  <si>
    <t>Одна партия, коллекция</t>
  </si>
  <si>
    <t>з) биологического материала для научных целей</t>
  </si>
  <si>
    <t>и) кормовых добавок, продуктов микробиологического синтеза кормового назначения</t>
  </si>
  <si>
    <t>к) продукты пчеловодства (прополис, молочко маточное, пыльца, перга и прочее)</t>
  </si>
  <si>
    <t>д)кормов,комбикормов</t>
  </si>
  <si>
    <t>Ветеринарно-санитарная экспертиза некачественного продовольственного сырья, пищевых продуктов, муки мясо­костной, костной, кости от обвалки мясосырья и ветконфискатов, подлежащих обеззараживанию (утилизации, уничтожению, использованию в корм животным), для оформления ветеринарных сопроводительных документов (см. примечание пп.9, 10)</t>
  </si>
  <si>
    <t>Ветеринарно-санитарная экспертиза биологических отходов, подлежащих обеззараживанию (утилизации), для оформления ветеринарных сопроводительных документов (см. примечание пп.Ю, 11)</t>
  </si>
  <si>
    <t>Одна тонна</t>
  </si>
  <si>
    <t>Предубойный осмотр животных (см. примечание 12):</t>
  </si>
  <si>
    <t>а) лошади</t>
  </si>
  <si>
    <t>б) крупного рогатого скота</t>
  </si>
  <si>
    <t>в) свиньи</t>
  </si>
  <si>
    <t>г) мелкого рогатого скота</t>
  </si>
  <si>
    <t>д) кролика</t>
  </si>
  <si>
    <t>е) птицы</t>
  </si>
  <si>
    <t>12. По п. 48 д), е) к одной партии приравнивается количество животных до 10 голов включительно.</t>
  </si>
  <si>
    <t>на платные ветеринарные услуги ветеринарно-санитарного направления в ветеринарных подразделениях КГБУ "____________________________" на 2015 год</t>
  </si>
  <si>
    <t>NN</t>
  </si>
  <si>
    <t>пп</t>
  </si>
  <si>
    <t>СЕРОЛОГИЧЕСКИЕ И ВИРУСОЛОГИЧЕСКИЕ ИССЛЕДОВАНИЯ</t>
  </si>
  <si>
    <t>Проведение исследований на:</t>
  </si>
  <si>
    <t>- бруцеллез РА</t>
  </si>
  <si>
    <t>Один образец</t>
  </si>
  <si>
    <t>- бруцеллез РСК</t>
  </si>
  <si>
    <t>- бруцеллез РБП</t>
  </si>
  <si>
    <t>-бруцеллез РИД</t>
  </si>
  <si>
    <t>- инфекционный эпидидимит РДСК</t>
  </si>
  <si>
    <t>- лептоспироз РМА (исследование крови)</t>
  </si>
  <si>
    <t>- лептоспироз(микроскопия мочи)</t>
  </si>
  <si>
    <t>- листериоз РСК</t>
  </si>
  <si>
    <t>- хламидиоз РСК, РДСК</t>
  </si>
  <si>
    <t>- случную болезнь лошадей (подседал РСК)</t>
  </si>
  <si>
    <t>- токсоплазмоз РДСК</t>
  </si>
  <si>
    <t>-сап РСК</t>
  </si>
  <si>
    <t>- сап РА</t>
  </si>
  <si>
    <t>- паратуберкулез РСК</t>
  </si>
  <si>
    <t>- лейшманиоз ФР</t>
  </si>
  <si>
    <t>- су-ауру ФР</t>
  </si>
  <si>
    <t>- болезнь Ньюкасла РТГА</t>
  </si>
  <si>
    <t>- грипп лошадей РТГА</t>
  </si>
  <si>
    <t>- грипп птиц РТГА</t>
  </si>
  <si>
    <t>- инфекционный гепатит собак методом иммуноферментного анализа</t>
  </si>
  <si>
    <t>- ИНАН лошадей</t>
  </si>
  <si>
    <t>- лейкоз крупного рогатого скота</t>
  </si>
  <si>
    <t>- определение напряженности иммунитета при болезни Ньюкасла</t>
  </si>
  <si>
    <t>- парвовирусную инфекцию методом иммуноферментного анализа</t>
  </si>
  <si>
    <t>- иммунодефицит кошек</t>
  </si>
  <si>
    <t>- лейкемию кошек</t>
  </si>
  <si>
    <t>- инфекционный перитонит кошек</t>
  </si>
  <si>
    <t>Экспресс-тест для выявления:</t>
  </si>
  <si>
    <t>- антигена вируса панлейкопении кошек</t>
  </si>
  <si>
    <t>- антигена парвовируса собак</t>
  </si>
  <si>
    <t>- антигена аденовируса собак</t>
  </si>
  <si>
    <t>- антигена вируса чумы собак</t>
  </si>
  <si>
    <t>БАКТЕРИОЛОГИЧЕСКИЕ ИССЛЕДОВАНИЯ</t>
  </si>
  <si>
    <t>- туберкулез (патматериал)</t>
  </si>
  <si>
    <t>- туберкулез (микроскопия)</t>
  </si>
  <si>
    <t>-иерсиниоз(фекалии и патматериал)</t>
  </si>
  <si>
    <t>- дизентерию обезьян (фекалии)</t>
  </si>
  <si>
    <t>- колибактериоз (патматериал)</t>
  </si>
  <si>
    <t>- колибактериоз (фекалии)</t>
  </si>
  <si>
    <t>- псевдомоноз (патматериал)</t>
  </si>
  <si>
    <t>- пастеррелез(патматериал)</t>
  </si>
  <si>
    <t>- рожу свиней (патматериал)</t>
  </si>
  <si>
    <t>- сальмонеллез (фекалии, патматериал)</t>
  </si>
  <si>
    <t>- пуллороз (фекалии, патматериал)</t>
  </si>
  <si>
    <t>- дисбактериоз (фекалии)</t>
  </si>
  <si>
    <t>- листериоз (патматериал)</t>
  </si>
  <si>
    <t>- кампилобактериоз (слизь, фекалии)</t>
  </si>
  <si>
    <t>- трихомоноз (слизь)</t>
  </si>
  <si>
    <t>- анаэробные инфекции</t>
  </si>
  <si>
    <t>- гемофилез (патматериал)</t>
  </si>
  <si>
    <t>- кокковые инфекции (мазки с кожи, ушей, молоко, слизь, патматериал)</t>
  </si>
  <si>
    <t>- определение чувствительности к антибиотикам</t>
  </si>
  <si>
    <t>- определение чувствительности к антигрибковым препаратам</t>
  </si>
  <si>
    <t>- определение санитарно-гигиенического состояния молочного оборудования</t>
  </si>
  <si>
    <t>Один смыв</t>
  </si>
  <si>
    <t>- бакзагрязненность (сперма)</t>
  </si>
  <si>
    <t>- бакпосев (содержимое урогенитального канала)</t>
  </si>
  <si>
    <t>- бакпосев (моча, кровь)</t>
  </si>
  <si>
    <t>- болезни пчел (подмор, расплод)</t>
  </si>
  <si>
    <t>- болезни рыб:</t>
  </si>
  <si>
    <t>псевдомоноз</t>
  </si>
  <si>
    <t>аэромоноз</t>
  </si>
  <si>
    <t>Бактериологическое и биологическое исследования кормов</t>
  </si>
  <si>
    <t>Исследование кормов на пастереллез</t>
  </si>
  <si>
    <t>Исследование кормов на ботулинистический токсин</t>
  </si>
  <si>
    <t>Исследование сансмывов на качество дезинфекции</t>
  </si>
  <si>
    <t>Исследование соскобов со стен холодильных камер</t>
  </si>
  <si>
    <t>Одна камера</t>
  </si>
  <si>
    <t>Исследование воздуха холодильных камер на наличие плесеней</t>
  </si>
  <si>
    <t>КЛИНИКО-ДИАГНОСТИЧЕСКИЕ ИССЛЕДОВАНИЯ</t>
  </si>
  <si>
    <t>Исследование на дирофиляриоз (кровь)</t>
  </si>
  <si>
    <t>Исследование на описторхоз (фекалии)</t>
  </si>
  <si>
    <t>Исследование на криптоспоридиоз</t>
  </si>
  <si>
    <t>Исследования на кровепаразитарные болезни</t>
  </si>
  <si>
    <t>Исследование на токсо- и пироплазмозы (патматериал)</t>
  </si>
  <si>
    <t>Исследование на кокцидиоз (содержимое кишечника)</t>
  </si>
  <si>
    <t>Исследование на варроатоз.браулез</t>
  </si>
  <si>
    <t>Исследование на нозематоз</t>
  </si>
  <si>
    <t>Исследование на акарапидоз</t>
  </si>
  <si>
    <t>Общий анализ мочи</t>
  </si>
  <si>
    <t>- определение гемоглобина</t>
  </si>
  <si>
    <t>- подсчет эритроцитов</t>
  </si>
  <si>
    <t>- подсчет лейкоцитов</t>
  </si>
  <si>
    <t>- определение СОЭ</t>
  </si>
  <si>
    <t>- определение гематокрита</t>
  </si>
  <si>
    <t>- подсчет тромбоцитов</t>
  </si>
  <si>
    <t>- определение среднего объема эритроцита</t>
  </si>
  <si>
    <t>- определение среднего содержания гемоглобина в одном эритроците</t>
  </si>
  <si>
    <t>- определение средней концентрации корпускулярного гемоглобина</t>
  </si>
  <si>
    <t>- определение общего белка</t>
  </si>
  <si>
    <t>- определение щелочного резерва (бикарбонаты)</t>
  </si>
  <si>
    <t>- определение фосфора неорганического</t>
  </si>
  <si>
    <t>- определение кальция</t>
  </si>
  <si>
    <t>- определение глюкозы</t>
  </si>
  <si>
    <t>- определение кетоновых тел</t>
  </si>
  <si>
    <t>- определение белковых фракций</t>
  </si>
  <si>
    <t>- определение прямого билирубина</t>
  </si>
  <si>
    <t>- определение общего билирубина</t>
  </si>
  <si>
    <t>- определение мочевины</t>
  </si>
  <si>
    <t>- определение общего холестерина</t>
  </si>
  <si>
    <t>- определение креатинина</t>
  </si>
  <si>
    <t>- определение амилазы</t>
  </si>
  <si>
    <t>- определение АЛТ (аланинаминотрансферазы)</t>
  </si>
  <si>
    <t>- определение ACT (аспартаминотрансферазы)</t>
  </si>
  <si>
    <t>- определение креатинкиназы</t>
  </si>
  <si>
    <t>- определение калия</t>
  </si>
  <si>
    <t>- определение натрия</t>
  </si>
  <si>
    <t>- определение щелочной фосфатазы</t>
  </si>
  <si>
    <t>- определение триглицеридов</t>
  </si>
  <si>
    <t>- определение магния</t>
  </si>
  <si>
    <t>- определение железа</t>
  </si>
  <si>
    <t>- определение мочевой кислоты</t>
  </si>
  <si>
    <t>- определение хлоридов</t>
  </si>
  <si>
    <t>- определение гаммаглютаминтрансферазы</t>
  </si>
  <si>
    <t>- определение лактатдегидрогеназы</t>
  </si>
  <si>
    <t>- определение липазы</t>
  </si>
  <si>
    <t>- определение амилазы панкреатической</t>
  </si>
  <si>
    <t>- определение коагуляционного гемостаза на анализаторе</t>
  </si>
  <si>
    <t>ИССЛЕДОВАНИЯ НА БОЛЕЗНИ РЫБ</t>
  </si>
  <si>
    <t>Паразитологическое исследование промысловой рыбы, раков и др.</t>
  </si>
  <si>
    <t>Один экземпл.</t>
  </si>
  <si>
    <t>Паразитологическое исследование аквариумной рыбы и др. гидробионтов</t>
  </si>
  <si>
    <t>Патологоанатомические исследования рыбы</t>
  </si>
  <si>
    <t>Исследование среды обитания (земноводных, пресмыкающихся, рыбы и др.):</t>
  </si>
  <si>
    <t>- определение цвета, мутности, прозрачности, запаха</t>
  </si>
  <si>
    <t>- определение рН</t>
  </si>
  <si>
    <t>- определение окисляемости</t>
  </si>
  <si>
    <t>- определение аммиака</t>
  </si>
  <si>
    <t>- определение жесткости (общая, постоянная, устранимая)</t>
  </si>
  <si>
    <t>- определение нитритов</t>
  </si>
  <si>
    <t>- определение сульфатов</t>
  </si>
  <si>
    <t>- определение сероводорода</t>
  </si>
  <si>
    <t>Органолептическое исследование живых кормов для рыб</t>
  </si>
  <si>
    <t>ПАТОЛОГОАНАТОМИЧЕСКИЕ ИССЛЕДОВАНИЯ</t>
  </si>
  <si>
    <t>Вскрытие трупа крупного животного св. 100 кг (лошади, лося и т.д.) с выездом на место вскрытия</t>
  </si>
  <si>
    <t>Вскрытие трупа крупного животного св. 100 кг (без выезда)</t>
  </si>
  <si>
    <t>Вскрытие трупа среднего животного (св. 35 кг до 100 кг): овцы, свиньи, крупной собаки</t>
  </si>
  <si>
    <t>Вскрытие трупа среднего животного (св. 10 кг до 35 кг)</t>
  </si>
  <si>
    <t>Вскрытие трупа мелкого животного (до 10 кг): щенка до 3-х мес., котенка, пушного зверя, кошки</t>
  </si>
  <si>
    <t>Вскрытие трупа мелкой птицы (до 1 кг)</t>
  </si>
  <si>
    <t>Вскрытие трупа средней птицы (св. 1 кг до 3 кг)</t>
  </si>
  <si>
    <t>Вскрытие трупа крупной птицы (св. 3 кг)</t>
  </si>
  <si>
    <t>Утилизация трупа животного после патологоанатомического вскрытия:</t>
  </si>
  <si>
    <t>- до 1 кг</t>
  </si>
  <si>
    <t>- свыше 100 до 150 кг</t>
  </si>
  <si>
    <t>Гистологическое исследование био- и патматериала</t>
  </si>
  <si>
    <t>Гистологическое исследование мяса на свежесть</t>
  </si>
  <si>
    <t>Исследование внутренних органов на лейкоз</t>
  </si>
  <si>
    <t>Один орган</t>
  </si>
  <si>
    <t>Цитологическое исследование опухолей</t>
  </si>
  <si>
    <t>ХИМИКО-ТОКСИКОЛОГИЧЕСКИЕ ИССЛЕДОВАНИЯ</t>
  </si>
  <si>
    <t>Исследования пищевой продукции и кормов:</t>
  </si>
  <si>
    <t>- органолептические</t>
  </si>
  <si>
    <t>- определение диаметра и длины гранул</t>
  </si>
  <si>
    <t>- определение крошимости гранул</t>
  </si>
  <si>
    <t>- определение прохода через сито</t>
  </si>
  <si>
    <t>- определение механических примесей</t>
  </si>
  <si>
    <t>- определение массовой доли минеральных примесей</t>
  </si>
  <si>
    <t>- определение влаги (сухого вещества)</t>
  </si>
  <si>
    <t>- определение сырого жира в кормах по Сокслету</t>
  </si>
  <si>
    <t>- определение белка</t>
  </si>
  <si>
    <t>- определение зараженности вредителями хлебных запасов</t>
  </si>
  <si>
    <t>- определение металломагнитных примесей</t>
  </si>
  <si>
    <t>- определение фосфора и фосфоросодержащих соединений</t>
  </si>
  <si>
    <t>- определение золы</t>
  </si>
  <si>
    <t>- определение сырого протеина</t>
  </si>
  <si>
    <t>- определение сырой клетчатки</t>
  </si>
  <si>
    <t>- определение уреазы</t>
  </si>
  <si>
    <t>- определение нитратов</t>
  </si>
  <si>
    <t>- определение пестицидов (группы ФОС, ХОС) за одну группу методом высокоэффективной газовой хроматографии</t>
  </si>
  <si>
    <t>Один показатель</t>
  </si>
  <si>
    <t>- определение 2,4-Д кислоты, её соли и эфиры методом высокоэффективной газовой хроматографии</t>
  </si>
  <si>
    <t>- определение токсичных элементов на атомно- абсорбционном спектрофотометре</t>
  </si>
  <si>
    <t>Один элемент</t>
  </si>
  <si>
    <t>- определение изониазида в трупной крови и плазме методом высокоэффективной жидкостной хроматографии</t>
  </si>
  <si>
    <t>- определение ПХБ методом газожидкостной хроматографии с масс-спектрометрическим детектором</t>
  </si>
  <si>
    <t>- определение фосфида цинка</t>
  </si>
  <si>
    <t>- определение зоокумарина, крысида</t>
  </si>
  <si>
    <t>- определение фтора (качественная реакция)</t>
  </si>
  <si>
    <t>- определение фосфатов</t>
  </si>
  <si>
    <t>- определение фосфотазы</t>
  </si>
  <si>
    <t>-определение микотоксинов (патулин, М1, В1, В2, G1, G2 и др.) методом высокоэффективной жидкостной хроматографии</t>
  </si>
  <si>
    <t>- определение нитрозаминов методом высокоэффективной газовой хроматографии</t>
  </si>
  <si>
    <t>- определение госсипола</t>
  </si>
  <si>
    <t>- определение хлористого натрия</t>
  </si>
  <si>
    <t>- определение органических кислот</t>
  </si>
  <si>
    <t>- определение кислотности</t>
  </si>
  <si>
    <t>- определение костного остатка</t>
  </si>
  <si>
    <t>- определение соотношения составных частей</t>
  </si>
  <si>
    <t>- определение минеральных примесей нерастворимых в HCI</t>
  </si>
  <si>
    <t>- определение левомицетина методом высокоэффективной жидкостной хроматографии с масс-спектрометрическим детектором</t>
  </si>
  <si>
    <t>- определение антибиотиков тетрациклиновой группы методом высокоэффективной жидкостной хроматографии с масс-спектрометрическим детектором</t>
  </si>
  <si>
    <t>- определение аминокислотного состава</t>
  </si>
  <si>
    <t>- определение жирорастворимых витаминов методом высокоэффективной жидкостной хроматографии</t>
  </si>
  <si>
    <t>- определение водорастворимых витаминов</t>
  </si>
  <si>
    <t>- определение растворимости сухих продуктов</t>
  </si>
  <si>
    <t>- определение плотности</t>
  </si>
  <si>
    <t>- определение аммиака (качественная реакция)</t>
  </si>
  <si>
    <t>- определение гистамина</t>
  </si>
  <si>
    <t>- определение консервантов методом высокоэффективной жидкостной хроматографии</t>
  </si>
  <si>
    <t>- определение йодного числа</t>
  </si>
  <si>
    <t>- определение общей токсичности</t>
  </si>
  <si>
    <t>- определение питательной ценности кормов</t>
  </si>
  <si>
    <t>- физико-химические исследования кормов на соответствие требованиям ГОСТ на инфракрасном анализаторе</t>
  </si>
  <si>
    <t>- определение каротиноидов</t>
  </si>
  <si>
    <t>- физико-химическое исследование сухих кормов для рыб</t>
  </si>
  <si>
    <t>- оценка степени грибкового поражения кормов</t>
  </si>
  <si>
    <t>- реакция на альдегиды в кормах</t>
  </si>
  <si>
    <t>- определение органических кислот при порче кормов (уксусная, масляная, молочная)</t>
  </si>
  <si>
    <t>- определение бенз(а)пирена методом высокоэффективной жидкостной хроматографии</t>
  </si>
  <si>
    <t>- определение жирокислотного состава масел методом высокоэффективной газовой хроматографии</t>
  </si>
  <si>
    <t>- определение массовой доли метиловых эфиров жирных кислот и их трансизомеров методом высокоэффективной газовой хроматографии</t>
  </si>
  <si>
    <t>- определение головни в комбикормах по ГОСТу</t>
  </si>
  <si>
    <t>- определение спорыньи по ГОСТу</t>
  </si>
  <si>
    <t>- выделение грибов и их микроскопическая идентификация</t>
  </si>
  <si>
    <t>- определение патогенных и токсичных свойств грибов</t>
  </si>
  <si>
    <t>- определение содержания диоксида серы</t>
  </si>
  <si>
    <t>- определение содержания гексаметилентетрамина</t>
  </si>
  <si>
    <t>- определение количества летучих жирных кислот (ЛЖК)</t>
  </si>
  <si>
    <t>- определение нежировых примесей</t>
  </si>
  <si>
    <t>- определение отстоя в масле</t>
  </si>
  <si>
    <t>- определение температуры плавления</t>
  </si>
  <si>
    <t>- определение температуры застывания</t>
  </si>
  <si>
    <t>- определение коэффициента рефракции</t>
  </si>
  <si>
    <t>- определение нитратов в растительной продукции</t>
  </si>
  <si>
    <t>- определение мыла в маслах (качественная реакция)</t>
  </si>
  <si>
    <t>- определение числа омыления в маслах</t>
  </si>
  <si>
    <t>- определение массовой доли неомыляемых веществ</t>
  </si>
  <si>
    <t>- определение содержания танина</t>
  </si>
  <si>
    <t>- определение содержания красителей (за один краситель)</t>
  </si>
  <si>
    <t>- определение содержания экстрактивных веществ</t>
  </si>
  <si>
    <t>- определение массовой доли флавоидных соединений</t>
  </si>
  <si>
    <t>- определение массовой доли мелочи в чае</t>
  </si>
  <si>
    <t>- исследования желатина на прозрачность раствора</t>
  </si>
  <si>
    <t>- исследование прополиса на количество окисляемых веществ</t>
  </si>
  <si>
    <t>- исследование соли поваренной</t>
  </si>
  <si>
    <t>- исследование соли поваренной йодированной</t>
  </si>
  <si>
    <t>- определение свободных жирных кислот в яичном порошке</t>
  </si>
  <si>
    <t>Исследование на аспергиллез животных, птиц, рыб, пчел</t>
  </si>
  <si>
    <t>Исследование на аскосфероз пчел</t>
  </si>
  <si>
    <t>Исследование на меланоз пчел</t>
  </si>
  <si>
    <t>Приготовление краски для клеймения</t>
  </si>
  <si>
    <t>Один литр</t>
  </si>
  <si>
    <t>Комплексное исследование дистил. воды на соответствие ГОСТу</t>
  </si>
  <si>
    <t>Исследование дезрастворов на определение активного компонента</t>
  </si>
  <si>
    <t>Исследование водорослей:</t>
  </si>
  <si>
    <t>- на содержание альгиновой кислоты</t>
  </si>
  <si>
    <t>- на содержание массовой доли йода</t>
  </si>
  <si>
    <t>Исследования продукции винодельческой промышленности:</t>
  </si>
  <si>
    <t>- определение летучих кислот, фурфурола (1 показатель)</t>
  </si>
  <si>
    <t>- определение массовой концентрации сахара</t>
  </si>
  <si>
    <t>- определение массовой концентрации титруемых кислот</t>
  </si>
  <si>
    <t>- определение крепости</t>
  </si>
  <si>
    <t>- определение токсичных микропримесей в водно-спиртовой смеси</t>
  </si>
  <si>
    <t>Исследование хлеба и хлебобулочных изделий на:</t>
  </si>
  <si>
    <t>- пористость</t>
  </si>
  <si>
    <t>- намокаемость</t>
  </si>
  <si>
    <t>- содержание клейковины</t>
  </si>
  <si>
    <t>- содержание крахмала</t>
  </si>
  <si>
    <t>Исследование меда и маточного молочка:</t>
  </si>
  <si>
    <t>- на содержание сахарозы на фотоэлектроколориметре</t>
  </si>
  <si>
    <t>- на содержание редуцирующих Сахаров и сахарозы методом высокоэффективной жидкостной хроматографии</t>
  </si>
  <si>
    <t>- на содержание оксиметилфурфурола методом высокоэффективной жидкостной хроматографии (количественное определение)</t>
  </si>
  <si>
    <t>- определение массовой доли воска</t>
  </si>
  <si>
    <t>- определение окисляемости продукта</t>
  </si>
  <si>
    <t>- определение флуоресценции</t>
  </si>
  <si>
    <t>- определение массовой доли деценовых кислот</t>
  </si>
  <si>
    <t>- определение фальсифицирующих примесей в воске (проба Бюхнера)</t>
  </si>
  <si>
    <t>Определение СОМО в молоке и молочных продуктах</t>
  </si>
  <si>
    <t>Определение точки замерзания молока</t>
  </si>
  <si>
    <t>Определение термоустойчивости по алкогольной пробе в молоке и сливках</t>
  </si>
  <si>
    <t>Определение фальсификации молока и молочных продуктов</t>
  </si>
  <si>
    <t>ИССЛЕДОВАНИЯ ПИЩЕВЫХ ПРОДУКТОВ И КОРМОВ НА КАЧЕСТВО И БЕЗОПАСНОСТЬ</t>
  </si>
  <si>
    <t>Органолептические исследования</t>
  </si>
  <si>
    <t>Реакция на пероксидазу</t>
  </si>
  <si>
    <t>Формольная реакция</t>
  </si>
  <si>
    <t>Реакция с сернокислой медью</t>
  </si>
  <si>
    <t>Проба варкой</t>
  </si>
  <si>
    <t>Микроскопия</t>
  </si>
  <si>
    <t>Определение бактерий рода Salmonella с применением отечественных микробиологических сред классическим методом</t>
  </si>
  <si>
    <t>Определение бактерий рода Salmonella с применением импортных микробиологических сред и анализаторов скрининговыми методами</t>
  </si>
  <si>
    <t>Определение бактерий рода Listeria monocytogenes с применением отечественных микробиологических сред классическим методом</t>
  </si>
  <si>
    <t>Определение бактерий рода Listeria monocytogenes с применением импортных микробиологических сред и анализаторов скрининговыми методами</t>
  </si>
  <si>
    <t>Определение количества мезофильных аэробных и факультативно-анаэробных микроорганизмов (КМАФАнМ)</t>
  </si>
  <si>
    <t>Определение бактерий группы кишечной палочки (БГКП)</t>
  </si>
  <si>
    <t>Определение Е. coli</t>
  </si>
  <si>
    <t>Определение дрожжей и плесени</t>
  </si>
  <si>
    <t>Определение сульфитредуцирующих клостридий</t>
  </si>
  <si>
    <t>Определение энтерококков</t>
  </si>
  <si>
    <t>Определение S. aureus</t>
  </si>
  <si>
    <t>Определение молочно-кислых микроорганизмов</t>
  </si>
  <si>
    <t>Определение протея</t>
  </si>
  <si>
    <t>Определение В. cereus</t>
  </si>
  <si>
    <t>Определение бактерий рода Pseudomonas в пищевых продуктах</t>
  </si>
  <si>
    <t>Определение Vibrio parahaemolyticus</t>
  </si>
  <si>
    <t>Определение бифидобактерий</t>
  </si>
  <si>
    <t>Определение E.sakazaki</t>
  </si>
  <si>
    <t>Определение Campylobacter</t>
  </si>
  <si>
    <t>Исследования на стафилококковые энтеротоксины на микробиологических анализаторах</t>
  </si>
  <si>
    <t>Микробиологическое исследование консервов на промышленную стерильность (за 1 ед. потреб, упаковки)</t>
  </si>
  <si>
    <t>Исследование на трихинеллез методом переваривания</t>
  </si>
  <si>
    <t>Исследование молока кольцевой пробой на бруцеллез</t>
  </si>
  <si>
    <t>Подтитровка культуры к антибиотикам при мастите (1 доля)</t>
  </si>
  <si>
    <t>Определение ингибирующих веществ</t>
  </si>
  <si>
    <t>Определение соматических клеток в молоке</t>
  </si>
  <si>
    <t>Редуктазная проба</t>
  </si>
  <si>
    <t>Овоскопия</t>
  </si>
  <si>
    <t>Определение содержания антибиотиков в пищевой продукции микробиологическим методом (за один показатель)</t>
  </si>
  <si>
    <t>Определение содержания антибиотиков в молочной продукции микробиологическим методом (за один показатель)</t>
  </si>
  <si>
    <t>Определение содержания антибиотиков в молоке сыром, стерилизованном, пастеризованном и сухом</t>
  </si>
  <si>
    <t>- определение патоки и других фальсификатов (1 показатель)</t>
  </si>
  <si>
    <t>- определение крахмала и муки (1 показатель)</t>
  </si>
  <si>
    <t>Другие виды исследований:</t>
  </si>
  <si>
    <t>-определение антимикробной активности и бактериальной обсемененности непатогенными микроорганизмами</t>
  </si>
  <si>
    <t>- микробиологическое исследование питьевой воды (нецентральн. водоснаб.)</t>
  </si>
  <si>
    <t>Микробиологическое исследование воды водоемов:</t>
  </si>
  <si>
    <t>- определение бактерий группы кишечной палочки (ОКБ и ТБК, коли-индекс)</t>
  </si>
  <si>
    <t>- определение общего микробного числа в воде (КМАФАнМ)</t>
  </si>
  <si>
    <t>- определение бактерий рода Aeromonas в воде</t>
  </si>
  <si>
    <t>- определение бактерий рода Pseudomonas в воде</t>
  </si>
  <si>
    <t>- определение бактерий рода Salmonella в воде</t>
  </si>
  <si>
    <t>РАДИОЛОГИЧЕСКИЕ ИССЛЕДОВАНИЯ</t>
  </si>
  <si>
    <t>[Дозиметрические исследования (см. примечание 3)</t>
  </si>
  <si>
    <t>Радиометрические исследования:</t>
  </si>
  <si>
    <t>- определение суммарной бета-активности (из зольных остатков)</t>
  </si>
  <si>
    <t>- определение радиоцезия экспресс-методом</t>
  </si>
  <si>
    <t>Спектрометрические исследования:</t>
  </si>
  <si>
    <t>- гамма-спектрометрические исследования</t>
  </si>
  <si>
    <t>- бета-спектрометрические исследования</t>
  </si>
  <si>
    <t>Исследование воды:</t>
  </si>
  <si>
    <t>- определение полония-210</t>
  </si>
  <si>
    <t>- суммарные альфа-радиометрические исследования</t>
  </si>
  <si>
    <t>- суммарные бета-спектрометрические исследования</t>
  </si>
  <si>
    <t>ИССЛЕДОВАНИЯ С ИСПОЛЬЗОВАНИЕМ МЕТОДОВ МОЛЕКУЛЯРНОЙ ДИАГНОСТИКИ</t>
  </si>
  <si>
    <t>Исследования методом полимеразной цепной реакции на:</t>
  </si>
  <si>
    <t>-орнитоз</t>
  </si>
  <si>
    <t>- хламидиоз</t>
  </si>
  <si>
    <t>- листериоз</t>
  </si>
  <si>
    <t>- микоплазмоз</t>
  </si>
  <si>
    <t>- туберкулез</t>
  </si>
  <si>
    <t>- паратуберкулез</t>
  </si>
  <si>
    <t>- парагрипп-3</t>
  </si>
  <si>
    <t>-сальмонеллез</t>
  </si>
  <si>
    <t>- ротовирусные инфекции</t>
  </si>
  <si>
    <t>- бруцеллез</t>
  </si>
  <si>
    <t>- кампилобактериоз</t>
  </si>
  <si>
    <t>- токсоплазмоз</t>
  </si>
  <si>
    <t>- видовую принадлежность тканей жвачных животных</t>
  </si>
  <si>
    <t>- калицивироз кошек</t>
  </si>
  <si>
    <t>- ринотрахеит кошек</t>
  </si>
  <si>
    <t>- инфекционный ринотрахеит (ИРТ)</t>
  </si>
  <si>
    <t>- гемморагическую болезнь кроликов</t>
  </si>
  <si>
    <t>- парвовирусную инфекцию</t>
  </si>
  <si>
    <t>- африканскую чуму свиней</t>
  </si>
  <si>
    <t>- трансмиссивный гастроэнтерит синей</t>
  </si>
  <si>
    <t>- энтеровирусный энцефаломиелит свиней (болезнь Тешена)</t>
  </si>
  <si>
    <t>- репродуктивно-респираторный синдром свиней (РРСС)</t>
  </si>
  <si>
    <t>- чуму крупного рогатого скота</t>
  </si>
  <si>
    <t>- ринопневмонию лошадей</t>
  </si>
  <si>
    <t>- грипп лошадей</t>
  </si>
  <si>
    <t>- чуму плотоядных</t>
  </si>
  <si>
    <t>-коронавироз</t>
  </si>
  <si>
    <t>- аденовироз (трупы)</t>
  </si>
  <si>
    <t>- алеутскую болезнь норок</t>
  </si>
  <si>
    <t>- болезнь Ауэски</t>
  </si>
  <si>
    <t>- болезнь Ньюкасла</t>
  </si>
  <si>
    <t>- инфекционный бурсит (болезнь Гамборо)</t>
  </si>
  <si>
    <t>- определение видовой принадлежности мяса</t>
  </si>
  <si>
    <t>- синдром снижения яйценоскости (ССЯ-76)</t>
  </si>
  <si>
    <t>- инфекционный бронхит кур</t>
  </si>
  <si>
    <t>- инфекционный ларинготрахеит кур</t>
  </si>
  <si>
    <t>- грипп птиц</t>
  </si>
  <si>
    <t>Исследования методом иммуноферментного анализа:</t>
  </si>
  <si>
    <t>Определение микотоксинов:</t>
  </si>
  <si>
    <t>- афлотоксин В</t>
  </si>
  <si>
    <t>- афлотоксин М1</t>
  </si>
  <si>
    <t>- Т2-токсин</t>
  </si>
  <si>
    <t>- дезоксиваленол</t>
  </si>
  <si>
    <t>-зеараленол</t>
  </si>
  <si>
    <t>- охратоксин</t>
  </si>
  <si>
    <t>Определение гормонов и стимуляторов роста в биологических жидкостях, сырье и пищевой продукции</t>
  </si>
  <si>
    <t>-эстрадиол</t>
  </si>
  <si>
    <t>- тестостерон</t>
  </si>
  <si>
    <t>- рактопамин</t>
  </si>
  <si>
    <t>-кортизол</t>
  </si>
  <si>
    <t>-Т4-тироксин</t>
  </si>
  <si>
    <t>-ТЗ-трийодтиромин</t>
  </si>
  <si>
    <t>-ТТГ-тиреотромин</t>
  </si>
  <si>
    <t>Определение стельности коров по сыворотке крови (от 19 сут. до 3 мес.)</t>
  </si>
  <si>
    <t>Определение нитрофуранов методом ИФА (свыше 10 проб)</t>
  </si>
  <si>
    <t>ПРОЧИЕ УСЛУГИ</t>
  </si>
  <si>
    <t>- отбор проб для лабораторных исследований</t>
  </si>
  <si>
    <t>- консультация за 0,5 часа, письменные рекомендации</t>
  </si>
  <si>
    <t>- подготовка пробирок с консервантом для общего анализа крови</t>
  </si>
  <si>
    <t>Одна пробирка</t>
  </si>
  <si>
    <t>- взятие соскобов, мазков, смывов для диагностических исследований</t>
  </si>
  <si>
    <t>- взятие крови на пироплазмоз</t>
  </si>
  <si>
    <t>- люминесцентная диагностика на микроспорию с применением лампы Вуда</t>
  </si>
  <si>
    <t>- взятие крови из вены</t>
  </si>
  <si>
    <t>- взятие пунктата из опухолей с выдачей направления</t>
  </si>
  <si>
    <t>- изготовление стерильных тампонов</t>
  </si>
  <si>
    <t>- выезд ветврача (см. примечание п.4)</t>
  </si>
  <si>
    <t>- выдача копии результатов исследований по письменному обращению</t>
  </si>
  <si>
    <t>Одна копия</t>
  </si>
  <si>
    <t>- исследование обезличенного мясосырья в целях исключения возбудителя сибирской язвы методом реакции преципитации</t>
  </si>
  <si>
    <r>
      <t>- свыше</t>
    </r>
    <r>
      <rPr>
        <sz val="12"/>
        <rFont val="Arial"/>
        <family val="2"/>
      </rPr>
      <t xml:space="preserve"> 1 до 5 кг</t>
    </r>
  </si>
  <si>
    <t>- на содержание редуцирующих Сахаров на фотоэлектроколориметре</t>
  </si>
  <si>
    <r>
      <t>Определение нитрофуранов методом</t>
    </r>
    <r>
      <rPr>
        <b/>
        <sz val="12"/>
        <rFont val="Arial"/>
        <family val="2"/>
      </rPr>
      <t xml:space="preserve"> ИФА</t>
    </r>
    <r>
      <rPr>
        <sz val="12"/>
        <rFont val="Arial"/>
        <family val="2"/>
      </rPr>
      <t xml:space="preserve"> (от</t>
    </r>
    <r>
      <rPr>
        <b/>
        <sz val="12"/>
        <rFont val="Arial"/>
        <family val="2"/>
      </rPr>
      <t xml:space="preserve"> 1</t>
    </r>
    <r>
      <rPr>
        <sz val="12"/>
        <rFont val="Arial"/>
        <family val="2"/>
      </rPr>
      <t xml:space="preserve"> пробы до </t>
    </r>
    <r>
      <rPr>
        <b/>
        <sz val="12"/>
        <rFont val="Arial"/>
        <family val="2"/>
      </rPr>
      <t>10</t>
    </r>
    <r>
      <rPr>
        <sz val="12"/>
        <rFont val="Arial"/>
        <family val="2"/>
      </rPr>
      <t xml:space="preserve"> проб)</t>
    </r>
  </si>
  <si>
    <r>
      <t>Определение левомицитина (хлорамфеникола) методом ИФА (от</t>
    </r>
    <r>
      <rPr>
        <b/>
        <sz val="12"/>
        <rFont val="Arial"/>
        <family val="2"/>
      </rPr>
      <t xml:space="preserve"> 1</t>
    </r>
    <r>
      <rPr>
        <sz val="12"/>
        <rFont val="Arial"/>
        <family val="2"/>
      </rPr>
      <t xml:space="preserve"> пробы до</t>
    </r>
    <r>
      <rPr>
        <b/>
        <sz val="12"/>
        <rFont val="Arial"/>
        <family val="2"/>
      </rPr>
      <t xml:space="preserve"> 10</t>
    </r>
    <r>
      <rPr>
        <sz val="12"/>
        <rFont val="Arial"/>
        <family val="2"/>
      </rPr>
      <t xml:space="preserve"> проб)</t>
    </r>
  </si>
  <si>
    <r>
      <t>Определение левомицитина (хлорамфеникола) методом ИФА (свыше</t>
    </r>
    <r>
      <rPr>
        <b/>
        <sz val="12"/>
        <rFont val="Arial"/>
        <family val="2"/>
      </rPr>
      <t xml:space="preserve"> 10</t>
    </r>
    <r>
      <rPr>
        <sz val="12"/>
        <rFont val="Arial"/>
        <family val="2"/>
      </rPr>
      <t xml:space="preserve"> проб)</t>
    </r>
  </si>
  <si>
    <t>на платные ветеринарные услуги лаборатории                                                                  КГБУ "____________________________" на 2015 год</t>
  </si>
  <si>
    <t>Стоимость услуги           (в рублях)</t>
  </si>
  <si>
    <t>средней тяжести</t>
  </si>
  <si>
    <t>в тяжёлых случаях</t>
  </si>
  <si>
    <t>Родовспоможение свиньям, мелкому рогатому скоту</t>
  </si>
  <si>
    <t xml:space="preserve"> - свиньи, мелкий рогатый скот</t>
  </si>
  <si>
    <t>1.1</t>
  </si>
  <si>
    <t xml:space="preserve">1.2 </t>
  </si>
  <si>
    <t>Одна минута</t>
  </si>
  <si>
    <t>2.1</t>
  </si>
  <si>
    <t>продуктивное животное</t>
  </si>
  <si>
    <t>непродуктивное животное</t>
  </si>
  <si>
    <t>2.2.</t>
  </si>
  <si>
    <t>крупное животное, включая крупный рогатый скот</t>
  </si>
  <si>
    <t>4.1</t>
  </si>
  <si>
    <t>4.2</t>
  </si>
  <si>
    <t>4.3</t>
  </si>
  <si>
    <t>5.1</t>
  </si>
  <si>
    <t>5.2</t>
  </si>
  <si>
    <t>5.3</t>
  </si>
  <si>
    <t>Оральное</t>
  </si>
  <si>
    <t>Ректальное</t>
  </si>
  <si>
    <t>Введение препаратов  (без стоимости препарата)</t>
  </si>
  <si>
    <t xml:space="preserve">кот </t>
  </si>
  <si>
    <t>кошка</t>
  </si>
  <si>
    <t>кобель</t>
  </si>
  <si>
    <t>жеребец</t>
  </si>
  <si>
    <t>бычок в возрасте до 6 мес.</t>
  </si>
  <si>
    <t>бычок в возрасте свыше 6 мес.</t>
  </si>
  <si>
    <t>хряк до 2-х месяцев</t>
  </si>
  <si>
    <t>хряк с 2-х месяцев до 6-ти месяцев</t>
  </si>
  <si>
    <t>хряк от 6 месяцев до года</t>
  </si>
  <si>
    <t>хряк старше года</t>
  </si>
  <si>
    <t>баран</t>
  </si>
  <si>
    <t xml:space="preserve"> - кобелей </t>
  </si>
  <si>
    <t>- сук</t>
  </si>
  <si>
    <t>Отделение последа у крупного рогатого скота:</t>
  </si>
  <si>
    <t xml:space="preserve">в легких случаях  </t>
  </si>
  <si>
    <t>Отделение последа у мелкого рогатого скота:</t>
  </si>
  <si>
    <t>в других случаях</t>
  </si>
  <si>
    <t xml:space="preserve"> - блокада ушной раковины</t>
  </si>
  <si>
    <t xml:space="preserve"> - ретробулярная блокада</t>
  </si>
  <si>
    <t xml:space="preserve"> - внутрисуставная блокада</t>
  </si>
  <si>
    <t xml:space="preserve"> - блокады (по Мосину и т.д.)</t>
  </si>
  <si>
    <t>Одна консультация в пределах часа</t>
  </si>
  <si>
    <t>свинья, мелкий рогатый скот</t>
  </si>
  <si>
    <t>Одна манипуляция на одной конечности</t>
  </si>
  <si>
    <t xml:space="preserve">Обрезка рогов </t>
  </si>
  <si>
    <t>Один рог</t>
  </si>
  <si>
    <t>1.4</t>
  </si>
  <si>
    <t>39</t>
  </si>
  <si>
    <t>40</t>
  </si>
  <si>
    <t>41</t>
  </si>
  <si>
    <t>42</t>
  </si>
  <si>
    <t>43</t>
  </si>
  <si>
    <t>декоративные животные</t>
  </si>
  <si>
    <t>6</t>
  </si>
  <si>
    <t>Термометрия</t>
  </si>
  <si>
    <t>7</t>
  </si>
  <si>
    <t>15</t>
  </si>
  <si>
    <t>16</t>
  </si>
  <si>
    <t>17</t>
  </si>
  <si>
    <t>18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</si>
  <si>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</si>
  <si>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</si>
  <si>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</si>
  <si>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</si>
  <si>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</si>
  <si>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</si>
  <si>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</si>
  <si>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</si>
  <si>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</si>
  <si>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</si>
  <si>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</si>
  <si>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</si>
  <si>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</si>
  <si>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</si>
  <si>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</si>
  <si>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44</t>
  </si>
  <si>
    <t>45</t>
  </si>
  <si>
    <t>46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</si>
  <si>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</si>
  <si>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</si>
  <si>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</si>
  <si>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</si>
  <si>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</si>
  <si>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</si>
  <si>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</si>
  <si>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</si>
  <si>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</si>
  <si>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</si>
  <si>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</si>
  <si>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</si>
  <si>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</si>
  <si>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</si>
  <si>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</si>
  <si>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</si>
  <si>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</si>
  <si>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</si>
  <si>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</si>
  <si>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</si>
  <si>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</si>
  <si>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</si>
  <si>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</si>
  <si>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</si>
  <si>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</si>
  <si>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</si>
  <si>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</si>
  <si>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</si>
  <si>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</si>
  <si>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</si>
  <si>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114</t>
  </si>
  <si>
    <t>115</t>
  </si>
  <si>
    <t>Удаление рогов у телят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</si>
  <si>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</si>
  <si>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</si>
  <si>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</si>
  <si>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</si>
  <si>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</si>
  <si>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</si>
  <si>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</si>
  <si>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</si>
  <si>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</si>
  <si>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</si>
  <si>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</si>
  <si>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</si>
  <si>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</si>
  <si>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12.1</t>
  </si>
  <si>
    <t>12.2</t>
  </si>
  <si>
    <t>12.3</t>
  </si>
  <si>
    <t>12.4</t>
  </si>
  <si>
    <t>14.1</t>
  </si>
  <si>
    <t>14.2</t>
  </si>
  <si>
    <t>18.1</t>
  </si>
  <si>
    <t>18.2</t>
  </si>
  <si>
    <t>18.3</t>
  </si>
  <si>
    <t>18.4</t>
  </si>
  <si>
    <t>18.5</t>
  </si>
  <si>
    <t>Внутрисуставное</t>
  </si>
  <si>
    <t xml:space="preserve">Внутрикостное </t>
  </si>
  <si>
    <t>Внутримышечное</t>
  </si>
  <si>
    <t>Внутрикожное</t>
  </si>
  <si>
    <t>Подкожное</t>
  </si>
  <si>
    <t>9.1</t>
  </si>
  <si>
    <t>9.2</t>
  </si>
  <si>
    <t>9.4</t>
  </si>
  <si>
    <t>9.5</t>
  </si>
  <si>
    <t>9.6</t>
  </si>
  <si>
    <t>9.7</t>
  </si>
  <si>
    <t>9.8</t>
  </si>
  <si>
    <t>9.9</t>
  </si>
  <si>
    <t>10</t>
  </si>
  <si>
    <t>11</t>
  </si>
  <si>
    <t>10.1</t>
  </si>
  <si>
    <t>10.2</t>
  </si>
  <si>
    <t>11.1</t>
  </si>
  <si>
    <t>11.2</t>
  </si>
  <si>
    <t>14</t>
  </si>
  <si>
    <t>14.3</t>
  </si>
  <si>
    <t>14.4</t>
  </si>
  <si>
    <t>14.5</t>
  </si>
  <si>
    <t>17.1</t>
  </si>
  <si>
    <t>17.2</t>
  </si>
  <si>
    <t>17.3</t>
  </si>
  <si>
    <t>17.4</t>
  </si>
  <si>
    <t>17.5</t>
  </si>
  <si>
    <t>18.6</t>
  </si>
  <si>
    <t>18.7</t>
  </si>
  <si>
    <t>18.8</t>
  </si>
  <si>
    <t>18.9</t>
  </si>
  <si>
    <t>18.10</t>
  </si>
  <si>
    <t>18.11</t>
  </si>
  <si>
    <t>18.12</t>
  </si>
  <si>
    <t>149</t>
  </si>
  <si>
    <t>18.13</t>
  </si>
  <si>
    <t xml:space="preserve">Наложение 5 сантиметров шва </t>
  </si>
  <si>
    <t>Оказание помощи при вздутии рубца (прокол рубца траокаром)</t>
  </si>
  <si>
    <t>Промывание преджелудков у жвачных</t>
  </si>
  <si>
    <t>Промывание желудка у мелких животных</t>
  </si>
  <si>
    <t>Обработка против подкожного овода (наружная)</t>
  </si>
  <si>
    <t>мелкие животные, котята, щенки мелких пород</t>
  </si>
  <si>
    <t>крупные животные, собаки средних и крупных пород</t>
  </si>
  <si>
    <t>9.10</t>
  </si>
  <si>
    <t>Интрацистернальное</t>
  </si>
  <si>
    <t xml:space="preserve">Введение клизмы </t>
  </si>
  <si>
    <t>у свиней, овец и коз</t>
  </si>
  <si>
    <t>у непродуктивных животных:</t>
  </si>
  <si>
    <t>Приготовление лекарственных средств в жидкой форме</t>
  </si>
  <si>
    <t>Приготовление сухих лекарственных средств</t>
  </si>
  <si>
    <t>Обработка гнойной раны</t>
  </si>
  <si>
    <t>Обработка  раны (негнойной)</t>
  </si>
  <si>
    <t>37.1</t>
  </si>
  <si>
    <t>Остановка наружного кровотечения</t>
  </si>
  <si>
    <t>9.11</t>
  </si>
  <si>
    <t>Внутрибрюшное</t>
  </si>
  <si>
    <t>Введение носоглоточного зонда</t>
  </si>
  <si>
    <t>Лечение маститов у коров:</t>
  </si>
  <si>
    <t>в легкой форме</t>
  </si>
  <si>
    <t>в тяжелой форме</t>
  </si>
  <si>
    <t xml:space="preserve">Перевязка ран </t>
  </si>
  <si>
    <t xml:space="preserve">не в послеоперационный период </t>
  </si>
  <si>
    <t xml:space="preserve"> в послеоперационный период (после оперативного вмешательства)</t>
  </si>
  <si>
    <t>37.2</t>
  </si>
  <si>
    <t>129</t>
  </si>
  <si>
    <t>150</t>
  </si>
  <si>
    <t>151</t>
  </si>
  <si>
    <t>152</t>
  </si>
  <si>
    <t>153</t>
  </si>
  <si>
    <t>154</t>
  </si>
  <si>
    <t>155</t>
  </si>
  <si>
    <t>156</t>
  </si>
  <si>
    <t>Работа с юридическими лицами и индивидуальными предпринимателями, а так же выполнение работ (оказание услуг) лицам, осуществляющим предпринимательскую деятельность, ведётся на основании договора, расценки на услуги определяются на основании прейскуранта либо в соответствии со сметой (калькуляцией).</t>
  </si>
  <si>
    <t>До одного литра</t>
  </si>
  <si>
    <t>Одна доза</t>
  </si>
  <si>
    <t>Согласовано</t>
  </si>
  <si>
    <t>Утверждаю</t>
  </si>
  <si>
    <t>Ветсанэкспертиза, ветсаноценка и подтверждение соответствия безопасности грузов в ветеринарном отношении для оформления ветеринарных сопроводительных документов, предназначенных для транспортировки по территории ___________________________, РФ и в страны ближнего и дальнего зарубежья (см. примечание пп.9, 10):</t>
  </si>
  <si>
    <t>При проведении ветсанэкспертизы, ветсаносмотра поступающих на предприятия для хранения, переработки, реализации, а так же предназначенных для транспортировки по территории ________________, регионов РФ, стран дальнего и ближнего зарубежья пищевых продуктов, продовольственного и технического сырья животного происхождения, вес партии которых превышает одну тонну, за ветсанэкспертизу каждой последующей партии весом свыше одной тонны (полной или неполной) взимается оплата, как за ветсанэкспертизу одной тонны.</t>
  </si>
  <si>
    <t>Примечание:
1. Стоимость топографической наклейки и бланка результатов исследований в прейскурант не входит и оплачивается дополнительно по их фактической стоимости, оформление и выдача направлений на исследуемый материал осуществляются на безвозмездной основе.
2. Услуги, не вошедшие в прейскурант, оказываются по договорным ценам.
3. Дозиметрические исследования поступающих образцов проводятся на безвозмездной основе за исключением образцов, поступающих на радиологические исследования в Испытательный центр ветлаборатории.
4. В стоимость выезда ветеринарного врача (фельдшера) не входит стоимость оказываемых ветеринарных услуг ветеринарных препаратов, товаров ветеринарного и зоогигиенического назначения (кроме приобретаемых за счет федерального и краевого бюджетов), бланков ветеринарных сопроводительных документов, удостоверений, паспортов, разрешений, заключений не включается и взимается дополнительно в соответствии с их фактической стоимостью согласно прейскуранту или калькуляции (смете).</t>
  </si>
  <si>
    <t xml:space="preserve"> Удаление колтунов</t>
  </si>
  <si>
    <t>Обработка  кожного покрова с санацией раневой поверхности</t>
  </si>
  <si>
    <t>Промывание полости матки</t>
  </si>
  <si>
    <t>Общий наркоз для проведения оперативных вмешательств и манипуляций (см.примечание пп.7,9):</t>
  </si>
  <si>
    <r>
      <t xml:space="preserve">1.   </t>
    </r>
    <r>
      <rPr>
        <sz val="12"/>
        <rFont val="Times New Roman"/>
        <family val="1"/>
      </rPr>
      <t>Услуги, не вошедшие в прейскурант, оказываются по договорным ценам.</t>
    </r>
  </si>
  <si>
    <r>
      <t xml:space="preserve">2.    </t>
    </r>
    <r>
      <rPr>
        <sz val="12"/>
        <rFont val="Times New Roman"/>
        <family val="1"/>
      </rPr>
      <t>Стоимость вет.услуг, оказываемых в период с 20-00 до 8-00, увеличивается в 2 раза.</t>
    </r>
  </si>
  <si>
    <r>
      <t xml:space="preserve">4.    </t>
    </r>
    <r>
      <rPr>
        <sz val="12"/>
        <rFont val="Times New Roman"/>
        <family val="1"/>
      </rPr>
      <t>По п. 14 - в стоимость услуги входят следующие виды исследований: органолептические исследования, определение массовой доли воды, определение оксиметилфурфурола (ОМФ), определение диастазного числа, определение цветочной пыльцы, определение общей кислотности, определение редуцирующего сахара.</t>
    </r>
  </si>
  <si>
    <r>
      <t xml:space="preserve">5.    </t>
    </r>
    <r>
      <rPr>
        <sz val="12"/>
        <rFont val="Times New Roman"/>
        <family val="1"/>
      </rPr>
      <t>По пп. 28, 44 - при проведении ветсанэкспертизы продукции, вес которой превышает одну тонну, за ветсанэкспертизу каждой последующей полной и не полной тонны взимается оплата, как за ветсанэкспертизу одной тонны.</t>
    </r>
  </si>
  <si>
    <r>
      <t xml:space="preserve">6.    </t>
    </r>
    <r>
      <rPr>
        <sz val="12"/>
        <rFont val="Times New Roman"/>
        <family val="1"/>
      </rPr>
      <t xml:space="preserve">По п. 34 - для определения нитратов пробы отбираются в зависимости от вида растительной продукции с учетом </t>
    </r>
    <r>
      <rPr>
        <i/>
        <sz val="12"/>
        <rFont val="Times New Roman"/>
        <family val="1"/>
      </rPr>
      <t>сезонности.</t>
    </r>
  </si>
  <si>
    <r>
      <t xml:space="preserve">8.    </t>
    </r>
    <r>
      <rPr>
        <sz val="12"/>
        <rFont val="Times New Roman"/>
        <family val="1"/>
      </rPr>
      <t>В п. 39 не входит стоимость оказываемых вет.услуг.</t>
    </r>
  </si>
  <si>
    <r>
      <t xml:space="preserve">9.    </t>
    </r>
    <r>
      <rPr>
        <sz val="12"/>
        <rFont val="Times New Roman"/>
        <family val="1"/>
      </rPr>
      <t>Пп. 44, 45, 46 применяются в подразделениях госветэкспертизы, обслуживающих предприятия, занятые хранением, переработкой, транспортировкой и реализацией грузов.</t>
    </r>
  </si>
  <si>
    <r>
      <t xml:space="preserve">10.   </t>
    </r>
    <r>
      <rPr>
        <sz val="12"/>
        <rFont val="Times New Roman"/>
        <family val="1"/>
      </rPr>
      <t>По пп. 45, 46, 47 - за оформление ветеринарных сопроводительных документов на пищевые продукты, продовольственное и техническое сырье животного происхождения, корма и прочие грузы для транспортировки их по территории______________, РФ, в страны ближнего и дальнего зарубежья оплата не взимается. Стоимость бланков ветеринарных сопроводительных документов и голографических наклеек оплачивается по их фактической стоимости.</t>
    </r>
  </si>
  <si>
    <t>- органолептическое исследование</t>
  </si>
  <si>
    <t>- исследование проб молока на обнаружение пероксидазы (пастеризация)</t>
  </si>
  <si>
    <t>-определение соматических клеток</t>
  </si>
  <si>
    <t>-определение ингибиторов</t>
  </si>
  <si>
    <r>
      <t xml:space="preserve">3.    </t>
    </r>
    <r>
      <rPr>
        <sz val="12"/>
        <rFont val="Times New Roman"/>
        <family val="1"/>
      </rPr>
      <t>Исследования проб продукции, направляемых в ветлабораторию, оплачиваются владельцами продукции согласно прейскуранту  данной ветлаборатории.</t>
    </r>
  </si>
  <si>
    <r>
      <t xml:space="preserve">7. </t>
    </r>
    <r>
      <rPr>
        <sz val="12"/>
        <rFont val="Times New Roman"/>
        <family val="1"/>
      </rPr>
      <t xml:space="preserve"> По п. 38 - пробы направляются в ветлабораторию. при необходимости, в другие исследовательские организации, в сопровождении акта отбора проб.</t>
    </r>
  </si>
  <si>
    <t>11.  По п. 47 - биологические отходы, вес партии которых превышает одну тонну, за ветсанэкспертизу каждой последующей партии весом свыше одной тонны (полной или неполной) взимается оплата, как за ветсанэкспертизу одной тонны.</t>
  </si>
  <si>
    <t>Заполнение ветеринарного паспорта животного с занесением сведений о проведённых противоэпизоотических мероприятиях   (без стоимости бланка)</t>
  </si>
  <si>
    <t xml:space="preserve"> - крупные животные, включая крупный рогатый скот </t>
  </si>
  <si>
    <t xml:space="preserve"> - аквариумные рыбы и другие гидробионты в количестве: до 100 экз., ввозимых/ вывозимых одной транспортной единицей по одному ветеринарному сопроводительному документу;</t>
  </si>
  <si>
    <t xml:space="preserve"> - насекомые в количестве: до 100 экз., ввозимых/ вывозимых одной транспортной единицей по одному ветеринарному сопроводительному документу;</t>
  </si>
  <si>
    <t>крупное животное (крупный рогатый скот, лошади и т.д.)</t>
  </si>
  <si>
    <t>в легких случаях в период с 01 ноября по 15 апреля</t>
  </si>
  <si>
    <t>средней тяжести в период с 01 ноября по 15 апреля</t>
  </si>
  <si>
    <t>в тяжелых случаях в  период с 01 ноября по 15 апреля</t>
  </si>
  <si>
    <t>в легких случаях  в период с 16 апреля по 31 октября</t>
  </si>
  <si>
    <t>средней тяжести в период с 16 апреля по 31 октября</t>
  </si>
  <si>
    <t>в тяжелых случаях в период с 16 апреля по 31 октября</t>
  </si>
  <si>
    <t xml:space="preserve">в легких случаях в период с 16 апреля по 31 октября </t>
  </si>
  <si>
    <t>в тяжелых случаях в период с 01 ноября по 15 апреля</t>
  </si>
  <si>
    <t>у крупных животных  (крупный рогатый скот, лошади и т.д.)</t>
  </si>
  <si>
    <t>Заполнение и регистрация ветеринарно- санитарного паспорта пасеки  (без стоимости бланка)</t>
  </si>
  <si>
    <t>в пределах 1 часа</t>
  </si>
  <si>
    <t>за каждый час свыше 1 часа</t>
  </si>
  <si>
    <t>Родовспоможение продуктивным животным без хирургического вмешательства</t>
  </si>
  <si>
    <t>Родовспоможение продуктивным животным с хирургическим вмешательством (без учёта стоимости наркоза, расходных материалов и ветеринарных препаратов) в период с 16 апреля по 31 октября</t>
  </si>
  <si>
    <t>Родовспоможение продуктивным животным с хирургическим вмешательством (без учёта стоимости наркоза, расходных материалов и ветеринарных препаратов) в период с 01 ноября по 15 апреля</t>
  </si>
  <si>
    <t>Родовспоможение непродуктивным животным без хирургического вмешательства</t>
  </si>
  <si>
    <t xml:space="preserve">По пп. 4, 5:   </t>
  </si>
  <si>
    <t>По п. 4: первичный клинический осмотр - это полный клинический осмотр (осмотр, пальпация, перкуссия, аускультация), проводимый ветеринарным специалистом при обращении владельца питомца с какой-либо жалобой на его здоровье, в профилактических целях.</t>
  </si>
  <si>
    <t>В клинический осмотр входит: (в зависимости от вида представленных на клинический осмотр животных) осмотр, пальпация, перкуссия, аускультация, проводимые ветеринарным специалистом с целью установления состояния животного (партии животных) .</t>
  </si>
  <si>
    <t>По п.12 (с подпунктами) : в стоимость услуги входят: фиксация животного, установка внутривенного катетера, введение лекарственных средств через катетер.</t>
  </si>
  <si>
    <t xml:space="preserve"> По п. 10, 11 пробы направляются в ветлабораторию, при необходимости, в другие исследовательские организации в сопровождении акта отбора проб. Стоимость услуг ветеринарной лаборатории, лабораторной диагностики оплачивается согласно прейскуранту на основании выставленного счёта.</t>
  </si>
  <si>
    <t xml:space="preserve"> Бесплатно оказывается ветеринарная помощь собакам-поводырям, принадлежащим инвалидам по зрению (при наличии специального удостоверения).</t>
  </si>
  <si>
    <t xml:space="preserve"> -  самка млекопитающего - кошка с пометом котят, сука с пометом щенят до окончания подсосного периода у детенышей; самка гнездовых птиц с птенцами до окончания периода вскармливания родителями и т.д.</t>
  </si>
  <si>
    <t>Нанесение лекарственных средств при кожных заболеваниях (без учёта стоимости лекарственных средств)</t>
  </si>
  <si>
    <t>Физиопроцедура (в стоимость входит работа ветеринарного специалиста без учёта стоимости эксплуатации аппарата (прибора) для проведения физиотерапевтической процедуры, рассчитываемой в соответствии с калькуляцией)</t>
  </si>
  <si>
    <t>Одна проба с каждой емкости одного наименования</t>
  </si>
  <si>
    <t>- исследование молока на аппарате "Клевер" (аппаратное исследование на жирность, плотность, СОМО (сухой обезжиренный молочный остаток, белок, воду)</t>
  </si>
  <si>
    <t xml:space="preserve">Одна проба </t>
  </si>
  <si>
    <t>Трихинелоскопия диких животных</t>
  </si>
  <si>
    <t xml:space="preserve">1 кг </t>
  </si>
  <si>
    <t xml:space="preserve">Утилизация ветеринарный конфискатов (биологическиз отходов) после эвтаназии за 1 кг ООО "Фактор-Приморье" </t>
  </si>
  <si>
    <t>Трихинелоскопия (за исключением диких животных)</t>
  </si>
  <si>
    <t>49.1</t>
  </si>
  <si>
    <t>Исследование на трихинеллез методом переваривания (за один образец)</t>
  </si>
  <si>
    <t>пункция лимфоэкстравазата</t>
  </si>
  <si>
    <t>пункция брюшной полости (лапароцентез)</t>
  </si>
  <si>
    <t>пункция грудной полости (торакоцентез)</t>
  </si>
  <si>
    <t>пункция мочевого пузыря (цистоцентез)</t>
  </si>
  <si>
    <t xml:space="preserve">Пункция </t>
  </si>
  <si>
    <t>Аспирация</t>
  </si>
  <si>
    <t>до 100 мл</t>
  </si>
  <si>
    <t>от 100 до 1000 мл</t>
  </si>
  <si>
    <t>свыше 1000 мл</t>
  </si>
  <si>
    <t>-1-ой категории – седация (миорелаксация) в течение 20 минут</t>
  </si>
  <si>
    <t>-2-ой категории – седация (миорелаксация) в течение 40 минут</t>
  </si>
  <si>
    <t>-3-ей категории – седация (миореклаксация) в течение 1-1,5 часов</t>
  </si>
  <si>
    <t>-4-ой категории – седация (миорелаксация) в течение 2-х часов</t>
  </si>
  <si>
    <t>-5-ой категории – седация (миорелаксация) в течение более 2-х часов</t>
  </si>
  <si>
    <t>с микроскопией осадка</t>
  </si>
  <si>
    <t>без микроскопии осадка</t>
  </si>
  <si>
    <t xml:space="preserve">По п. 5: повторный клинический осмотр - это клинический осмотр (полный либо области патологического процесса), проводимый ветеринарным специалистом при ведении истории болезни животного, обращении владельца питомца в лечебное подразделение повторно, с ранее установленным диагнозом либо рецидивом заболевания. </t>
  </si>
  <si>
    <t>3.1</t>
  </si>
  <si>
    <t>3.2</t>
  </si>
  <si>
    <t>3.3</t>
  </si>
  <si>
    <t>непродуктивное домашнее животное (кошка, собака, хорёк и т.д.)</t>
  </si>
  <si>
    <t>продуктивное домашнее  животное</t>
  </si>
  <si>
    <t>птиц, рыб, грызунов, рептилий</t>
  </si>
  <si>
    <t>Клинический осмотр  (см. примечание п.4)</t>
  </si>
  <si>
    <t>копрограмма</t>
  </si>
  <si>
    <t>исследование на яйца гельминтов и цисты простейших</t>
  </si>
  <si>
    <t xml:space="preserve">Общий клинический анализ крови на гематологическом анализаторе </t>
  </si>
  <si>
    <t>Одна голова/час</t>
  </si>
  <si>
    <t>Вскрытие трупов животных:</t>
  </si>
  <si>
    <t>птиц (вне зависимости от веса)</t>
  </si>
  <si>
    <t>Стоимость вакцин, сывороток, ветеринарных препаратов, препаратов для наркоза, микрочипов, расходных материалов, в том числе  рентгенпленки, тест-полосок, тест-систем, гипса, шприцов,  эндотрахеальной трубки, контрастного вещества, CD-дисков, готовых наборов (слайдов), наконечников для пипеток и пробирок для взятия крови  для анализаторов не входит в стоимость услуг и оплачивается дополнительно по их фактической стоимости, кроме реактивов, реагентов для лабораторных исследований и приобретаемых за счет федерального и краевого бюджетов препаратов для борьбы с особо опасными болезнями животных.</t>
  </si>
  <si>
    <t>15.1</t>
  </si>
  <si>
    <t>15.2</t>
  </si>
  <si>
    <t>15.3</t>
  </si>
  <si>
    <t>15.4</t>
  </si>
  <si>
    <t>16.1</t>
  </si>
  <si>
    <t>16.2</t>
  </si>
  <si>
    <t>16.3.</t>
  </si>
  <si>
    <t>Одна голова (партия)</t>
  </si>
  <si>
    <t>Наложение прерывыстого шва</t>
  </si>
  <si>
    <t>Наложение непрерывного шва</t>
  </si>
  <si>
    <t>Введение лекарственных средств в аорту</t>
  </si>
  <si>
    <t>Консультация ветспециалиста (консультация ветеринарного врача по вопросам диагностики, лечения, профилактики, содержания, перевозки животных (птиц, пчел, рыб и т.д.) с оформлением рекомендаций в письменном виде)</t>
  </si>
  <si>
    <t>Одна консультация  в пределах часа</t>
  </si>
  <si>
    <t>Первичный клинический осмотр с постановкой диагноза (см. примечание п.5) с оформлением записи в амбулаторном журнале или амбулаторной карте</t>
  </si>
  <si>
    <t xml:space="preserve">Повторный клинический осмотр, корректировка лечения (см. примечание п.5) с оформлением писменных рекомендаций. </t>
  </si>
  <si>
    <t>Назначение лечения (назначение терапии животного, без осмотра животного, в виде письменных рекомендаций)</t>
  </si>
  <si>
    <r>
      <t xml:space="preserve"> - кошки, собаки </t>
    </r>
    <r>
      <rPr>
        <sz val="10"/>
        <rFont val="Times New Roman"/>
        <family val="1"/>
      </rPr>
      <t>(в переферические сосуды)</t>
    </r>
  </si>
  <si>
    <t>12.5</t>
  </si>
  <si>
    <r>
      <t xml:space="preserve"> - в яремную вену </t>
    </r>
    <r>
      <rPr>
        <sz val="10"/>
        <rFont val="Times New Roman"/>
        <family val="1"/>
      </rPr>
      <t>(мелкие домашние животные)</t>
    </r>
  </si>
  <si>
    <r>
      <t>Аутогемотерапия (</t>
    </r>
    <r>
      <rPr>
        <sz val="9"/>
        <rFont val="Times New Roman"/>
        <family val="1"/>
      </rPr>
      <t>внутримышечная инъекция собственной крови животного, иммуностимулирующая процедура)</t>
    </r>
  </si>
  <si>
    <t>сука:  масса тела: от 5 до 10 кг</t>
  </si>
  <si>
    <t xml:space="preserve">                            от 10 до 25 кг</t>
  </si>
  <si>
    <t xml:space="preserve">                           от 25 до 50 кг</t>
  </si>
  <si>
    <t xml:space="preserve">                            более 50 кг</t>
  </si>
  <si>
    <t>23.1</t>
  </si>
  <si>
    <t>23.2</t>
  </si>
  <si>
    <t>- проводниковая, нервного ганглия:</t>
  </si>
  <si>
    <r>
      <t xml:space="preserve">-  эпидуральная </t>
    </r>
    <r>
      <rPr>
        <sz val="10"/>
        <rFont val="Times New Roman"/>
        <family val="1"/>
      </rPr>
      <t>(введение анестетиков в спиномозговой канал)</t>
    </r>
  </si>
  <si>
    <t>промывание дренажа</t>
  </si>
  <si>
    <t>38.1</t>
  </si>
  <si>
    <r>
      <t xml:space="preserve">Снятие зубного камня </t>
    </r>
    <r>
      <rPr>
        <sz val="10"/>
        <rFont val="Times New Roman"/>
        <family val="1"/>
      </rPr>
      <t>(инструментальным методом)</t>
    </r>
  </si>
  <si>
    <t>39.1</t>
  </si>
  <si>
    <t>39.2</t>
  </si>
  <si>
    <t>40.1</t>
  </si>
  <si>
    <t>40.2</t>
  </si>
  <si>
    <t>КОСМЕТИЧЕСКИЕ ОПЕРАЦИИ</t>
  </si>
  <si>
    <t>Одна фаланга</t>
  </si>
  <si>
    <t>Реанимация плода</t>
  </si>
  <si>
    <r>
      <t xml:space="preserve">Установка внутривенного катетера </t>
    </r>
    <r>
      <rPr>
        <sz val="9"/>
        <rFont val="Times New Roman"/>
        <family val="1"/>
      </rPr>
      <t xml:space="preserve">(без стоимости расходного материала): </t>
    </r>
  </si>
  <si>
    <r>
      <t xml:space="preserve">Блокады </t>
    </r>
    <r>
      <rPr>
        <sz val="10"/>
        <rFont val="Times New Roman"/>
        <family val="1"/>
      </rPr>
      <t>(без стоимости медикаментов)</t>
    </r>
    <r>
      <rPr>
        <sz val="12"/>
        <rFont val="Times New Roman"/>
        <family val="1"/>
      </rPr>
      <t>:</t>
    </r>
  </si>
  <si>
    <t>СТОМАТОЛОГИЧЕСКИЕ УСЛУГИ</t>
  </si>
  <si>
    <t>Руководитель государственной</t>
  </si>
  <si>
    <t>ветеринарной инспекции</t>
  </si>
  <si>
    <t>Приморского края</t>
  </si>
  <si>
    <t>_______________________ Д.Ю.Кузин</t>
  </si>
  <si>
    <t>____________________В.А.Волков</t>
  </si>
  <si>
    <t xml:space="preserve"> ветеринарная станция по борьбе</t>
  </si>
  <si>
    <t xml:space="preserve"> с болезнями животных"</t>
  </si>
  <si>
    <t>23.3</t>
  </si>
  <si>
    <t>ОФТАЛЬМАТОЛОГИЧЕСКИЕ УСЛУГИ</t>
  </si>
  <si>
    <t>19.1.</t>
  </si>
  <si>
    <t>19.2.</t>
  </si>
  <si>
    <t>19.3.</t>
  </si>
  <si>
    <t>20.</t>
  </si>
  <si>
    <t>25.1</t>
  </si>
  <si>
    <t>25.2</t>
  </si>
  <si>
    <t>35.1</t>
  </si>
  <si>
    <t>35.2</t>
  </si>
  <si>
    <t>102.1</t>
  </si>
  <si>
    <t>102.2</t>
  </si>
  <si>
    <t>Один документ</t>
  </si>
  <si>
    <t>Руководитель КГБУ "Уссурийская</t>
  </si>
  <si>
    <t>В.А.Животовский</t>
  </si>
  <si>
    <t xml:space="preserve">Консультация по специальным вопросам </t>
  </si>
  <si>
    <t>Консультация начальника ветеринарной станции по борьбе с болезнями животных</t>
  </si>
  <si>
    <t xml:space="preserve">Внутривенное введение </t>
  </si>
  <si>
    <t>Внутривенное капельное</t>
  </si>
  <si>
    <t>Внутриматочное</t>
  </si>
  <si>
    <t>Снятие внутривенного катетера</t>
  </si>
  <si>
    <t>13.1.</t>
  </si>
  <si>
    <t>Ампутация рудиментарных фаланг у не продуктивных животных:</t>
  </si>
  <si>
    <t>20.1.</t>
  </si>
  <si>
    <t>- до 2-х недельного возраста ( с местным обезболиванием)</t>
  </si>
  <si>
    <t xml:space="preserve"> - от 2-х до 4-х недельного возраста</t>
  </si>
  <si>
    <t>- свыше 4-х недельного возраста</t>
  </si>
  <si>
    <t>Ампутация хвоста у не продуктивных животных:</t>
  </si>
  <si>
    <t>- до 10-ти дневного возраста (с местным обезболиванием)</t>
  </si>
  <si>
    <t>- от 10-ти дневного до 2-х месячного возраста</t>
  </si>
  <si>
    <t>- свыше 2-х месячного возраста</t>
  </si>
  <si>
    <t xml:space="preserve">Купирование ушных раковин у собак:   </t>
  </si>
  <si>
    <t>- от 10-ти дневного до 3-х месячного возраста</t>
  </si>
  <si>
    <t xml:space="preserve">- свыше 3-х месячного возраста </t>
  </si>
  <si>
    <t>20.2.</t>
  </si>
  <si>
    <t>20.3.</t>
  </si>
  <si>
    <t>21.</t>
  </si>
  <si>
    <t>21.1.</t>
  </si>
  <si>
    <t>21.2.</t>
  </si>
  <si>
    <t>21.3.</t>
  </si>
  <si>
    <t>Удаление параанальных желез у декоративных животных (хорьки, норки и другие животные)</t>
  </si>
  <si>
    <t>22.</t>
  </si>
  <si>
    <t>23.</t>
  </si>
  <si>
    <t>Санация мочевого пузыря</t>
  </si>
  <si>
    <t>24.1.</t>
  </si>
  <si>
    <t>25.3</t>
  </si>
  <si>
    <t>25.4</t>
  </si>
  <si>
    <t>25.5</t>
  </si>
  <si>
    <t>25.6</t>
  </si>
  <si>
    <t>25.7</t>
  </si>
  <si>
    <t>27.1</t>
  </si>
  <si>
    <t>27.2</t>
  </si>
  <si>
    <t xml:space="preserve">                                                                                   - клыков у поросят</t>
  </si>
  <si>
    <t xml:space="preserve">- определение гемоглобина </t>
  </si>
  <si>
    <t xml:space="preserve">- подсчет эритроцитов  </t>
  </si>
  <si>
    <t xml:space="preserve">- подсчет лейкоцитов   </t>
  </si>
  <si>
    <t xml:space="preserve">- определение СОЭ  </t>
  </si>
  <si>
    <t xml:space="preserve"> - определение лактатдегидрогеназы</t>
  </si>
  <si>
    <t xml:space="preserve"> - определение белковых фракций</t>
  </si>
  <si>
    <t xml:space="preserve"> - определение креатинкиназы</t>
  </si>
  <si>
    <t xml:space="preserve"> - определение гемоглобина</t>
  </si>
  <si>
    <t xml:space="preserve"> - трийодтиронин</t>
  </si>
  <si>
    <t xml:space="preserve"> - тироксин</t>
  </si>
  <si>
    <t xml:space="preserve"> - прогестерон</t>
  </si>
  <si>
    <t xml:space="preserve"> - эстрадиол</t>
  </si>
  <si>
    <t xml:space="preserve"> - тестостерон</t>
  </si>
  <si>
    <t xml:space="preserve">Определение электролитов крови </t>
  </si>
  <si>
    <t>хлориды</t>
  </si>
  <si>
    <t>натрий</t>
  </si>
  <si>
    <t>калий</t>
  </si>
  <si>
    <t>кальций</t>
  </si>
  <si>
    <t>Исследование на кровепаразитарные болезни</t>
  </si>
  <si>
    <t>Цитологические исследования</t>
  </si>
  <si>
    <t>Гистологическое исследование биологического материала</t>
  </si>
  <si>
    <t>Экспресс-диагностика с применением тест-систем для определения инфекционных болезней животных(без стоимости теста)</t>
  </si>
  <si>
    <t>101.1</t>
  </si>
  <si>
    <t>101.2</t>
  </si>
  <si>
    <t>104.1</t>
  </si>
  <si>
    <t>104.2</t>
  </si>
  <si>
    <t>106.1</t>
  </si>
  <si>
    <t>106.2</t>
  </si>
  <si>
    <t>106.3</t>
  </si>
  <si>
    <t>110.1</t>
  </si>
  <si>
    <t>110.2</t>
  </si>
  <si>
    <t>113.1</t>
  </si>
  <si>
    <t>113.2</t>
  </si>
  <si>
    <t>143.1</t>
  </si>
  <si>
    <t>143.2</t>
  </si>
  <si>
    <t>143.3</t>
  </si>
  <si>
    <t>143.4</t>
  </si>
  <si>
    <t>143.5</t>
  </si>
  <si>
    <t>143.6</t>
  </si>
  <si>
    <t>143.7</t>
  </si>
  <si>
    <t>143.8</t>
  </si>
  <si>
    <t>143.9</t>
  </si>
  <si>
    <t>143.10</t>
  </si>
  <si>
    <t>143.11</t>
  </si>
  <si>
    <t>143.12</t>
  </si>
  <si>
    <t>149.1</t>
  </si>
  <si>
    <t>149.2</t>
  </si>
  <si>
    <t>Ультразвуковое исследование (первичное)</t>
  </si>
  <si>
    <t>Ультразвуковое исследование (контроль при ведении истории болезни животного)</t>
  </si>
  <si>
    <t>РОДОВСПОМОЖЕНИЕ</t>
  </si>
  <si>
    <t>Родовспоможение крупным животным  (крупный рогатый скот, лошади и т.д.)</t>
  </si>
  <si>
    <t>Ректальное исследование половых органов коров и телок (шейки, тела, рогов матки, яйцепроводов и яичников) через стенку прямой кишки (для определения стельности или причин бесплодия)</t>
  </si>
  <si>
    <t>в период с 16 апреля по 31 октября</t>
  </si>
  <si>
    <t>в период с 01 ноября по 15 апреля</t>
  </si>
  <si>
    <t>Вправление влагалища</t>
  </si>
  <si>
    <t xml:space="preserve">Расчистка и обрезка копыт: </t>
  </si>
  <si>
    <t>простая</t>
  </si>
  <si>
    <t>сложная</t>
  </si>
  <si>
    <t xml:space="preserve">Проведение лечебной манипуляции при болезнях копыт: (перевязка, обработка лекарственными препаратами, лечебные ванночки) </t>
  </si>
  <si>
    <t xml:space="preserve"> крупный рогатый скот, лошади</t>
  </si>
  <si>
    <t xml:space="preserve"> мелкий рогатый скот, свиньи</t>
  </si>
  <si>
    <t xml:space="preserve">Аэрация вымени </t>
  </si>
  <si>
    <t>у продуктивных животных:</t>
  </si>
  <si>
    <t xml:space="preserve"> Очистительная клизма:</t>
  </si>
  <si>
    <t xml:space="preserve">Зондирование пищевода: </t>
  </si>
  <si>
    <t>непродуктивные животные: (кошки, собаки и др.)</t>
  </si>
  <si>
    <t>продуктивные животные:</t>
  </si>
  <si>
    <t>крупный рогатый скот, лошади и т.д.</t>
  </si>
  <si>
    <t>Введение магнитного зонда</t>
  </si>
  <si>
    <t xml:space="preserve">Санация ушных раковин </t>
  </si>
  <si>
    <t xml:space="preserve">Ампутация когтей у кошек </t>
  </si>
  <si>
    <t>Взятие мазка отпечатка на цитологический анализ</t>
  </si>
  <si>
    <t>Пункционная (тонкоигольная) аспирационная биопсия на цитологический анализ</t>
  </si>
  <si>
    <t>Взятие соскобов, мазков, смывов для диагностических исследований</t>
  </si>
  <si>
    <t>Взятие глубокого соскоба кожи для исследование на демодекоз</t>
  </si>
  <si>
    <t>Обработка против эктопаразитов (без стоимости препаратов)</t>
  </si>
  <si>
    <t>Взвешивание животных</t>
  </si>
  <si>
    <t>Санитарная стрижка животных:</t>
  </si>
  <si>
    <t>-  мелкие животные (до 5 кг)</t>
  </si>
  <si>
    <t>-  средние животные (свыше 5 кг до 15 кг)</t>
  </si>
  <si>
    <t>-  крупные животные (свыше 15 кг)</t>
  </si>
  <si>
    <t>Стрижка животных домашняя, выставочная</t>
  </si>
  <si>
    <t>Стрижка собак весом до 5 кг</t>
  </si>
  <si>
    <t>Стрижка собак весом свыше 5 кг до 20 кг</t>
  </si>
  <si>
    <t>Стрижка собак  весом свыше 20 кг</t>
  </si>
  <si>
    <t>Стрижка кошек</t>
  </si>
  <si>
    <t>Санитарная помывка животных (см.примечание п.12):</t>
  </si>
  <si>
    <t xml:space="preserve">-  мелкие животные (до 5 кг) </t>
  </si>
  <si>
    <t>Сушка и вычесывание собак и кошек</t>
  </si>
  <si>
    <t xml:space="preserve">Медикаментозная эвтаназия животных без последующей утилизациии трупа (без стоимости препаратов):                                    </t>
  </si>
  <si>
    <t xml:space="preserve"> - свыше 100 кг</t>
  </si>
  <si>
    <t xml:space="preserve">крупных </t>
  </si>
  <si>
    <t xml:space="preserve">средних </t>
  </si>
  <si>
    <t xml:space="preserve">мелких </t>
  </si>
  <si>
    <t>рыб  (вне зависимости от веса)</t>
  </si>
  <si>
    <t>Оформление документов вскрытия животных (птиц) (Акт вскрытия)</t>
  </si>
  <si>
    <t>Паталогоанатомическая экспертиза с оформлением протокола вскрытия</t>
  </si>
  <si>
    <t>Клинический осмотр животного с  целью допуска к участию в выставах, выставках-ярмарках и других мероприятиях с участием животных  (см.примечание пп.4, 4.1, 15), изучение ветеринарных документов (паспорта, иных документов на животное либо их партию, результатов лабораторных исследований и др.), их проверка на соответствие требованиям ветеринарного законодательства, для оформления ветеринарных сопроводительных документов (без учета стоимости исследований для отдельных видов животных в соответствие с нормативной документацией, без стоимости гельминтокопрологического исследования и исследования на дерматофитозы).</t>
  </si>
  <si>
    <t>Проведение клинического осмотра животного, изучение ветеринарных документов (паспорта на животное, результатов лабораторных исследований и др.), их проверка на соответствие требованиям ветеринарного законодательства  для оформления ветеринарных сопроводительных документов (см.примечание пп. 4, 4.1, 15) (без учета стоимости исследований для отдельных видов животных в соответствие с нормативной документацией, без стоимости гельмитокопрологического исследования и исследования на дерматофитозы).</t>
  </si>
  <si>
    <t>Мечение животных: (без стоимости фиксации и расходного материала)</t>
  </si>
  <si>
    <t>таврение</t>
  </si>
  <si>
    <t>биркование</t>
  </si>
  <si>
    <t xml:space="preserve">Внесение животного, прошедшего мечение, в базу данных </t>
  </si>
  <si>
    <t>Аутогемотерапия</t>
  </si>
  <si>
    <t>Оформление сопроводительных документов в ветеринарную лабораторию и другие исследовательские организации</t>
  </si>
  <si>
    <t>Акт отбора проб</t>
  </si>
  <si>
    <t>Дезинфекция площадей (без стоимости препаратов)</t>
  </si>
  <si>
    <t>Дезинсекция помещений (без стоимости препаратов)</t>
  </si>
  <si>
    <t>Дератизация помещений (без стоимости препаратов)</t>
  </si>
  <si>
    <t xml:space="preserve">Взятие смывов и отправка их в лабораторию на качество дезинфекции </t>
  </si>
  <si>
    <t>Извлечение инородного тела из глотки, пищевода:</t>
  </si>
  <si>
    <t>у крупных продуктивных животных (крс, лошади)</t>
  </si>
  <si>
    <t>у мелких продуктивных животных (мрс, свиньи)</t>
  </si>
  <si>
    <t>у не продуктивных животных (собаки, кошки)</t>
  </si>
  <si>
    <t>Гинекологическое обследование (влагалища, полости матки и т.д.):</t>
  </si>
  <si>
    <t>продуктивные животные</t>
  </si>
  <si>
    <t>не продуктивные животные</t>
  </si>
  <si>
    <t>Обработка против телязиоза</t>
  </si>
  <si>
    <t>Вправление матки у продуктивных животных:</t>
  </si>
  <si>
    <t>крупный рогатый скот, лошади</t>
  </si>
  <si>
    <t>мелкий рогатый скот, свиньи</t>
  </si>
  <si>
    <t>не продуктивных животных</t>
  </si>
  <si>
    <t>Одна система органов</t>
  </si>
  <si>
    <t>Пара конечностей</t>
  </si>
  <si>
    <t>Одна процедура одного вида</t>
  </si>
  <si>
    <t>Одна обработка</t>
  </si>
  <si>
    <t>Одна голова/                          Одна партия</t>
  </si>
  <si>
    <t>Одна голова/            Одна партия</t>
  </si>
  <si>
    <t>Один плод</t>
  </si>
  <si>
    <t>1 кв.м</t>
  </si>
  <si>
    <t xml:space="preserve"> 1 кв.м.</t>
  </si>
  <si>
    <t>50.00</t>
  </si>
  <si>
    <t xml:space="preserve"> - группа с/х животных до 5 голов, отправляемых одной транспортной единицей по одному ветеринарному сопроводительному документу в один и тот же пункт назначения.</t>
  </si>
  <si>
    <t>По пп.3</t>
  </si>
  <si>
    <t xml:space="preserve">По п. 17 (с подпунктами): за удаление нескольких  новообразований  плата взимается кратно их количеству. </t>
  </si>
  <si>
    <t>По п. 14 (с подпунктами): в стоимость услуги не входит стоимость препарата и расходных материалов. В стоимость услуги входит введение животному общего наркоза наблюдение за его функциональными параметрами жизненно важных органов в течение времени, необходимого для проведения манипуляции.</t>
  </si>
  <si>
    <t>В стоимость услуг, указанных в пп. 91-93 (с подпунктами)  не входит стоимость оказываемых ветеринарных услуг и расходных материалов, ветеринарных препаратов (кроме приобретаемых за счет федерального и краевого бюджетов препаратов для борьбы с особо опасными болезнями животных), товаров ветеринарного и зоогигиенического назначения. Стоимость оказанных ветеринарных услуг, расходных материалов и ветеринарных препаратов взимается дополнительно согласно прейскуранту или калькуляции (смете).</t>
  </si>
  <si>
    <t>В п. 141 (с подпунктами) включена стоимость моющих и дезинфицирующих средств. Косметические средства по уходу за животными в стоимость процедуры не входят, оплачиваются по отдельно выставленному счёту.</t>
  </si>
  <si>
    <t>Исследование  на мастит (с хим.реактовом)</t>
  </si>
  <si>
    <t>Ветобследование состояния животного с люминесцентной диагностикой  для внесения записи о клиническом состоянии животного в ветеринарный паспорт на непродуктивное домашнее животное (кошка, собака, хорёк и др.)</t>
  </si>
  <si>
    <t>9.3.</t>
  </si>
  <si>
    <t>Внутривенное введение через шприцевой дозатор (без стоимости проводящей системы)</t>
  </si>
  <si>
    <t>Интерпретация лабораторных анализов</t>
  </si>
  <si>
    <t>одна услуга</t>
  </si>
  <si>
    <t>Санация ротовой полости с помощью ультразвука</t>
  </si>
  <si>
    <t>субконъюнктивальная блокада</t>
  </si>
  <si>
    <t>Наложение косметического шва до 5 см</t>
  </si>
  <si>
    <t>Снятие зубного камня с помощью ультразвука</t>
  </si>
  <si>
    <t>Полировка зубов</t>
  </si>
  <si>
    <t>Промывание слезного канала (без стоимости расходных материалов)</t>
  </si>
  <si>
    <t>Один глаз</t>
  </si>
  <si>
    <t>Блейфоропластика одного глаза (без стоимости расходных материалов)</t>
  </si>
  <si>
    <t>Ультразвуковое исследованов органов брюшной полости</t>
  </si>
  <si>
    <t>Ультразвуковое исследование сердца</t>
  </si>
  <si>
    <t>молочных у собак</t>
  </si>
  <si>
    <t>Стационарное содержание животных</t>
  </si>
  <si>
    <t>Одни сутки</t>
  </si>
  <si>
    <t>1.3</t>
  </si>
  <si>
    <t>1.5</t>
  </si>
  <si>
    <t>Консультация ветспециалиста (устная консультация ветеринарного врача по вопросам диагностики, лечения, профилактики, содержания, перевозки животных (птиц, пчел, рыб и т.д.)</t>
  </si>
  <si>
    <t>9.12</t>
  </si>
  <si>
    <t>9.14</t>
  </si>
  <si>
    <t>25.8</t>
  </si>
  <si>
    <t>28.1</t>
  </si>
  <si>
    <t>28.2</t>
  </si>
  <si>
    <t>35.3</t>
  </si>
  <si>
    <t>38.2</t>
  </si>
  <si>
    <t>39.3</t>
  </si>
  <si>
    <t>39.4</t>
  </si>
  <si>
    <t>39.5</t>
  </si>
  <si>
    <t>39.6</t>
  </si>
  <si>
    <t>41.1</t>
  </si>
  <si>
    <t>41.2</t>
  </si>
  <si>
    <t>41.3</t>
  </si>
  <si>
    <t>42.1</t>
  </si>
  <si>
    <t>42.2</t>
  </si>
  <si>
    <t>43.1</t>
  </si>
  <si>
    <t>43.2</t>
  </si>
  <si>
    <t>43.3</t>
  </si>
  <si>
    <t>43.4</t>
  </si>
  <si>
    <t>43.5</t>
  </si>
  <si>
    <t>44.1</t>
  </si>
  <si>
    <t>44.2</t>
  </si>
  <si>
    <t>44.3</t>
  </si>
  <si>
    <t>44.4</t>
  </si>
  <si>
    <t>44.5</t>
  </si>
  <si>
    <t>44.6</t>
  </si>
  <si>
    <t>44.7</t>
  </si>
  <si>
    <t>44.8</t>
  </si>
  <si>
    <t>44.9</t>
  </si>
  <si>
    <t>44.10</t>
  </si>
  <si>
    <t>44.11</t>
  </si>
  <si>
    <t>44.12</t>
  </si>
  <si>
    <t>44.13</t>
  </si>
  <si>
    <t>44.14</t>
  </si>
  <si>
    <t>44.15</t>
  </si>
  <si>
    <t>44.16</t>
  </si>
  <si>
    <t>44.17</t>
  </si>
  <si>
    <t>44.18</t>
  </si>
  <si>
    <t>44.19</t>
  </si>
  <si>
    <t>44.20</t>
  </si>
  <si>
    <t>44.21</t>
  </si>
  <si>
    <t>44.22</t>
  </si>
  <si>
    <t>44.23</t>
  </si>
  <si>
    <t>44.24</t>
  </si>
  <si>
    <t>45.1</t>
  </si>
  <si>
    <t>45.2</t>
  </si>
  <si>
    <t>45.3</t>
  </si>
  <si>
    <t>45.4</t>
  </si>
  <si>
    <t>45.5</t>
  </si>
  <si>
    <t>45.6</t>
  </si>
  <si>
    <t>46.1</t>
  </si>
  <si>
    <t>46.2</t>
  </si>
  <si>
    <t>46.3</t>
  </si>
  <si>
    <t>46.4</t>
  </si>
  <si>
    <t>47</t>
  </si>
  <si>
    <t>48</t>
  </si>
  <si>
    <t>49</t>
  </si>
  <si>
    <t>50</t>
  </si>
  <si>
    <t>51</t>
  </si>
  <si>
    <t>52</t>
  </si>
  <si>
    <t>53</t>
  </si>
  <si>
    <t>54</t>
  </si>
  <si>
    <t>54.1</t>
  </si>
  <si>
    <t>54.2</t>
  </si>
  <si>
    <t>54.3</t>
  </si>
  <si>
    <t>54.4</t>
  </si>
  <si>
    <t>54.5</t>
  </si>
  <si>
    <t>55</t>
  </si>
  <si>
    <t>56</t>
  </si>
  <si>
    <t>57</t>
  </si>
  <si>
    <t>58</t>
  </si>
  <si>
    <t>58.1</t>
  </si>
  <si>
    <t>58.2</t>
  </si>
  <si>
    <t>58.3</t>
  </si>
  <si>
    <t>59</t>
  </si>
  <si>
    <t>59.1</t>
  </si>
  <si>
    <t>59.2</t>
  </si>
  <si>
    <t>60</t>
  </si>
  <si>
    <t>60.1</t>
  </si>
  <si>
    <t>60.2</t>
  </si>
  <si>
    <t>61</t>
  </si>
  <si>
    <t>62</t>
  </si>
  <si>
    <t>61.1</t>
  </si>
  <si>
    <t>61.1.1</t>
  </si>
  <si>
    <t>61.1.2</t>
  </si>
  <si>
    <t>61.1.3</t>
  </si>
  <si>
    <t>61.1.4</t>
  </si>
  <si>
    <t>61.1.5</t>
  </si>
  <si>
    <t>61.1.6</t>
  </si>
  <si>
    <t>62.1</t>
  </si>
  <si>
    <t>62.2</t>
  </si>
  <si>
    <t>62.3</t>
  </si>
  <si>
    <t>62.4</t>
  </si>
  <si>
    <t>62.5</t>
  </si>
  <si>
    <t>62.6</t>
  </si>
  <si>
    <t>63</t>
  </si>
  <si>
    <t>63.2</t>
  </si>
  <si>
    <t>63.1</t>
  </si>
  <si>
    <t>64</t>
  </si>
  <si>
    <t>64.1</t>
  </si>
  <si>
    <t>64.2</t>
  </si>
  <si>
    <t>65</t>
  </si>
  <si>
    <t>65.1</t>
  </si>
  <si>
    <t>65.2</t>
  </si>
  <si>
    <t>66</t>
  </si>
  <si>
    <t>66.1</t>
  </si>
  <si>
    <t>66.2</t>
  </si>
  <si>
    <t>67</t>
  </si>
  <si>
    <t>67.1</t>
  </si>
  <si>
    <t>67.2</t>
  </si>
  <si>
    <t>68</t>
  </si>
  <si>
    <t>68.1</t>
  </si>
  <si>
    <t>68.2</t>
  </si>
  <si>
    <t>69</t>
  </si>
  <si>
    <t>69.1</t>
  </si>
  <si>
    <t>69.2</t>
  </si>
  <si>
    <t>69.3</t>
  </si>
  <si>
    <t>70</t>
  </si>
  <si>
    <t>71</t>
  </si>
  <si>
    <t>71.1</t>
  </si>
  <si>
    <t>72</t>
  </si>
  <si>
    <t>73</t>
  </si>
  <si>
    <t>73.1</t>
  </si>
  <si>
    <t>73.1.1</t>
  </si>
  <si>
    <t>73.1.2</t>
  </si>
  <si>
    <t>73.2</t>
  </si>
  <si>
    <t>73.2.1</t>
  </si>
  <si>
    <t>73.2.2</t>
  </si>
  <si>
    <t>74</t>
  </si>
  <si>
    <t>74.1</t>
  </si>
  <si>
    <t>74.2</t>
  </si>
  <si>
    <t>75</t>
  </si>
  <si>
    <t>76</t>
  </si>
  <si>
    <t>76.1</t>
  </si>
  <si>
    <t>76.2</t>
  </si>
  <si>
    <t>76.2.1</t>
  </si>
  <si>
    <t>76.2.2</t>
  </si>
  <si>
    <t>77</t>
  </si>
  <si>
    <t>78</t>
  </si>
  <si>
    <t>79</t>
  </si>
  <si>
    <t>80</t>
  </si>
  <si>
    <t>81</t>
  </si>
  <si>
    <t>91</t>
  </si>
  <si>
    <t>91.1</t>
  </si>
  <si>
    <t>91.2</t>
  </si>
  <si>
    <t>91.3</t>
  </si>
  <si>
    <t>101.3</t>
  </si>
  <si>
    <t>102.3</t>
  </si>
  <si>
    <t>102.4</t>
  </si>
  <si>
    <t>104.3</t>
  </si>
  <si>
    <t>106.4</t>
  </si>
  <si>
    <t>106.5</t>
  </si>
  <si>
    <t>106.6</t>
  </si>
  <si>
    <t>106.7</t>
  </si>
  <si>
    <t>106.8</t>
  </si>
  <si>
    <t>106.9</t>
  </si>
  <si>
    <t>106.10</t>
  </si>
  <si>
    <t>106.11</t>
  </si>
  <si>
    <t>106.12</t>
  </si>
  <si>
    <t>107.1</t>
  </si>
  <si>
    <t>107.2</t>
  </si>
  <si>
    <t>107.3</t>
  </si>
  <si>
    <t>107.4</t>
  </si>
  <si>
    <t>107.5</t>
  </si>
  <si>
    <t>112.1</t>
  </si>
  <si>
    <t>112.2</t>
  </si>
  <si>
    <t>126.1</t>
  </si>
  <si>
    <t>126.2</t>
  </si>
  <si>
    <t>126.3</t>
  </si>
  <si>
    <t>127.1</t>
  </si>
  <si>
    <t>127.2</t>
  </si>
  <si>
    <t>129.1</t>
  </si>
  <si>
    <t>129.2</t>
  </si>
  <si>
    <t>129.3</t>
  </si>
  <si>
    <t xml:space="preserve">В п.1.5: N - количество ветеринарных специалистов‚ участвующих в консилиуме, не менее 3-х человек </t>
  </si>
  <si>
    <t>130</t>
  </si>
  <si>
    <t>ОБСЛЕДОВАНИЕ ПРЕДПРИЯТИЙ (ЦЕХОВ) НА СОБЛЮДЕНИЕ ТРЕБОВАНИЙ ВЕТЕРИНАРНЫХ ПРАВИЛ</t>
  </si>
  <si>
    <t>130.1</t>
  </si>
  <si>
    <t>130.2</t>
  </si>
  <si>
    <t>130.3</t>
  </si>
  <si>
    <t>1 предприятие</t>
  </si>
  <si>
    <t>Сельхозпредприятия, крестьянско-фермерские хозяйства</t>
  </si>
  <si>
    <t>Мясоперерабатывающие, молокоперерабатывающие, рыбоперерабатывающие предприятия</t>
  </si>
  <si>
    <t>Предприятия по переработке пушномехового сырья</t>
  </si>
  <si>
    <t>Предприятия по производству кормовой муки</t>
  </si>
  <si>
    <t>Холодильники, рефконтейнера</t>
  </si>
  <si>
    <t>Рыбоводные заводы</t>
  </si>
  <si>
    <t>Другие подконтрольные объекты</t>
  </si>
  <si>
    <t>24.2</t>
  </si>
  <si>
    <t>39.4.1</t>
  </si>
  <si>
    <t>39.4.2</t>
  </si>
  <si>
    <t>39.4.3</t>
  </si>
  <si>
    <t>39.4.4</t>
  </si>
  <si>
    <t>39.4.5</t>
  </si>
  <si>
    <t>Забор венозной крови для исследований:</t>
  </si>
  <si>
    <t>Забор проб капиллярной крови для исследований:</t>
  </si>
  <si>
    <t>на платные ветеринарные услуги лечебно-профилактического направления в ветеринарных подразделениях КГБУ "Уссурийская ветеринарная станция по борьбе с болезнями животных"</t>
  </si>
  <si>
    <t xml:space="preserve">Взятие смывов, мочи, кала у животного для проведения диагностических исследований </t>
  </si>
  <si>
    <t>Пасеки</t>
  </si>
  <si>
    <t xml:space="preserve">По п.п. 147,148: услуга предоставляется без проведения гельминтокопрологического исследования: </t>
  </si>
  <si>
    <t xml:space="preserve">По пп.  110 (с подпунктами), 112 (с подпунктами):       </t>
  </si>
  <si>
    <t>Оксигенотерапия</t>
  </si>
  <si>
    <t>Оксигенотерапия (подключение к концентратору кислорода) 1-3 часа</t>
  </si>
  <si>
    <t>Одна услуга</t>
  </si>
  <si>
    <t>Оксигенотерапия (подключение к концентратору кислорода) 3-6 часов</t>
  </si>
  <si>
    <t>Оксигенотерапия (подключение к концентратору кислорода) 6-12 часов</t>
  </si>
  <si>
    <t>131</t>
  </si>
  <si>
    <t>131.1</t>
  </si>
  <si>
    <t>131.2</t>
  </si>
  <si>
    <t>131.3</t>
  </si>
  <si>
    <t>131.4</t>
  </si>
  <si>
    <t>131.5</t>
  </si>
  <si>
    <t>131.6</t>
  </si>
  <si>
    <t>131.7</t>
  </si>
  <si>
    <t>131.8</t>
  </si>
  <si>
    <t>Стоимость услуг, оказываемых в период с 17-00 до 8-00, увеличивается в 2 раза</t>
  </si>
  <si>
    <t>96.1</t>
  </si>
  <si>
    <t>лошади, крупный рогатый скот</t>
  </si>
  <si>
    <t>96.2</t>
  </si>
  <si>
    <t>гельминтокопрологическое исследование с целью допуска к участию в выставках, выставках-ярмарках и других мероприятиях с участием животных (суммируется с п.110).</t>
  </si>
  <si>
    <t>исследование на дерматофитозы с целью допуска к участию в выставках, выставках-ярмарках и других мероприятиях с участием животных (суммируется с п.110).</t>
  </si>
  <si>
    <t>гельминтокопрологическое исследование с целью оформления ветеринарных сопроводительных документов (без цели допуска к участию в выставках, выставках-ярмарках и других мероприятиях с участием животных (суммируется с п.112).</t>
  </si>
  <si>
    <t>исследование на дерматофитозы с целью оформления ветеринарных сопроводительных документов (без цели допуска к участию в выставках, выставках-ярмарках и других мероприятиях с участием животных (суммируется с п.112).</t>
  </si>
  <si>
    <t>биркование крупный рогатый скот</t>
  </si>
  <si>
    <t>113.3</t>
  </si>
  <si>
    <t>биркование мелкий рогатый скот, свиньи</t>
  </si>
  <si>
    <t>Первичный прием офтальмологический</t>
  </si>
  <si>
    <t>Один прием</t>
  </si>
  <si>
    <t>Биомикроскопия</t>
  </si>
  <si>
    <t xml:space="preserve">Одна услуга </t>
  </si>
  <si>
    <t>40.3</t>
  </si>
  <si>
    <t>Офтальмоскопия</t>
  </si>
  <si>
    <t>40.4</t>
  </si>
  <si>
    <t>40.5</t>
  </si>
  <si>
    <t>40.4.1</t>
  </si>
  <si>
    <t>на одном глазу</t>
  </si>
  <si>
    <t>Измерение внутриглазного давления (ВГД):</t>
  </si>
  <si>
    <t>40.4.2</t>
  </si>
  <si>
    <t>на двух глазах</t>
  </si>
  <si>
    <t>40.5.1</t>
  </si>
  <si>
    <t>Тест с флюоресцеином:</t>
  </si>
  <si>
    <t>40.5.2</t>
  </si>
  <si>
    <t>40.6</t>
  </si>
  <si>
    <t>Окрашивание роговицы бенгальским розовым</t>
  </si>
  <si>
    <t>40.6.1</t>
  </si>
  <si>
    <t>40.6.2</t>
  </si>
  <si>
    <t>40.7</t>
  </si>
  <si>
    <t>Тест Джонса-1</t>
  </si>
  <si>
    <t>40.8</t>
  </si>
  <si>
    <t>Тест Джонса-2</t>
  </si>
  <si>
    <t>40.9</t>
  </si>
  <si>
    <t>Тест Ширмера</t>
  </si>
  <si>
    <t>40.9.1</t>
  </si>
  <si>
    <t>40.9.2</t>
  </si>
  <si>
    <t>Одна Услуга</t>
  </si>
  <si>
    <t>40.10</t>
  </si>
  <si>
    <t>Гониоскопия</t>
  </si>
  <si>
    <t>40.11</t>
  </si>
  <si>
    <t>Взятие цитологии с конъюктивы</t>
  </si>
  <si>
    <t>40.12</t>
  </si>
  <si>
    <t>Взятие гистологии с конъюктивы</t>
  </si>
  <si>
    <t>40.13</t>
  </si>
  <si>
    <t>Взятие цитологии с роговицы</t>
  </si>
  <si>
    <t>40.14</t>
  </si>
  <si>
    <t>Решетчатая кератотомия</t>
  </si>
  <si>
    <t>40.15</t>
  </si>
  <si>
    <t>Дебрайдмент роговицы</t>
  </si>
  <si>
    <t>40.16</t>
  </si>
  <si>
    <t>Механическое впраление слезной железы  третьего века</t>
  </si>
  <si>
    <t>40.17</t>
  </si>
  <si>
    <t>Промывание носослезных каналов</t>
  </si>
  <si>
    <t>40.18</t>
  </si>
  <si>
    <t>40.18.1</t>
  </si>
  <si>
    <t>40.18.1.1</t>
  </si>
  <si>
    <t>Термокоагуляция хряща третьего века у собак:</t>
  </si>
  <si>
    <t>40.18.1.2</t>
  </si>
  <si>
    <t>вес до 10 кг</t>
  </si>
  <si>
    <t>40.18.2</t>
  </si>
  <si>
    <t>вес до 25 кг</t>
  </si>
  <si>
    <t>40.18.2.1</t>
  </si>
  <si>
    <t>40.18.2.2</t>
  </si>
  <si>
    <t>40.18.3</t>
  </si>
  <si>
    <t>40.18.3.1</t>
  </si>
  <si>
    <t>40.18.3.2</t>
  </si>
  <si>
    <t>40.18.4</t>
  </si>
  <si>
    <t>вес более 40 кг</t>
  </si>
  <si>
    <t>40.18.4.1</t>
  </si>
  <si>
    <t>40.18.4.2</t>
  </si>
  <si>
    <t>40.19</t>
  </si>
  <si>
    <t>Резекция ножки хряща третьего века</t>
  </si>
  <si>
    <t>40.19.1</t>
  </si>
  <si>
    <t>вес до 40 кг</t>
  </si>
  <si>
    <t>40.19.1.1</t>
  </si>
  <si>
    <t>40.19.1.2</t>
  </si>
  <si>
    <t>40.19.2</t>
  </si>
  <si>
    <t>40.19.2.1</t>
  </si>
  <si>
    <t>40.19.2.2</t>
  </si>
  <si>
    <t>40.19.3</t>
  </si>
  <si>
    <t>40.19.3.1</t>
  </si>
  <si>
    <t>40.19.3.2</t>
  </si>
  <si>
    <t>40.19.4</t>
  </si>
  <si>
    <t>40.19.4.1</t>
  </si>
  <si>
    <t>40.19.4.2</t>
  </si>
  <si>
    <t>40.20</t>
  </si>
  <si>
    <t>Лечение пролапса слезной железы методом кармана по Моргану</t>
  </si>
  <si>
    <t>40.20.1</t>
  </si>
  <si>
    <t>40.20.2</t>
  </si>
  <si>
    <t>40.20.1.1</t>
  </si>
  <si>
    <t>40.20.1.2</t>
  </si>
  <si>
    <t>40.20.4</t>
  </si>
  <si>
    <t>40.20.2.1</t>
  </si>
  <si>
    <t>40.20.2.2</t>
  </si>
  <si>
    <t>40.20.3.</t>
  </si>
  <si>
    <t>40.20.3.1</t>
  </si>
  <si>
    <t>40.20.3.2</t>
  </si>
  <si>
    <t>40.20.4.1</t>
  </si>
  <si>
    <t>40.20.4.2</t>
  </si>
  <si>
    <t>40.21</t>
  </si>
  <si>
    <t>Хирургическая репозиция слезной железы (методом киссетного шва)</t>
  </si>
  <si>
    <t>40.21.1</t>
  </si>
  <si>
    <t>40.21.1.1</t>
  </si>
  <si>
    <t>20.21.1.2</t>
  </si>
  <si>
    <t>40.21.2</t>
  </si>
  <si>
    <t>40.21.2.1</t>
  </si>
  <si>
    <t>40.21.2.2</t>
  </si>
  <si>
    <t>40.21.3</t>
  </si>
  <si>
    <t>40.21.3.1</t>
  </si>
  <si>
    <t>40.21.3.2</t>
  </si>
  <si>
    <t>40.21.4</t>
  </si>
  <si>
    <t>40.21.4.1</t>
  </si>
  <si>
    <t>40.21.4.2</t>
  </si>
  <si>
    <t>40.22</t>
  </si>
  <si>
    <t>Удаление слезной желеы (только по показаниям)</t>
  </si>
  <si>
    <t>40.22.1</t>
  </si>
  <si>
    <t>40.22.2</t>
  </si>
  <si>
    <t>40.22.4</t>
  </si>
  <si>
    <t>40.22.1.1</t>
  </si>
  <si>
    <t>40.22.1.2</t>
  </si>
  <si>
    <t>40.22.2.1</t>
  </si>
  <si>
    <t>40.22.2.2</t>
  </si>
  <si>
    <t>40.22.3</t>
  </si>
  <si>
    <t>40.22.3.1</t>
  </si>
  <si>
    <t>40.22.3.2</t>
  </si>
  <si>
    <t>40.22.4.1</t>
  </si>
  <si>
    <t>40.22.4.2</t>
  </si>
  <si>
    <t>40.23</t>
  </si>
  <si>
    <t>Удаление третьего века (только по показаниям)</t>
  </si>
  <si>
    <t>40.24</t>
  </si>
  <si>
    <t>Марсупиализация кисты третьего века</t>
  </si>
  <si>
    <t>40.25</t>
  </si>
  <si>
    <t>Лечение раны третьего века</t>
  </si>
  <si>
    <t>Без наложения швов</t>
  </si>
  <si>
    <t>С наложением швов</t>
  </si>
  <si>
    <t>40.26</t>
  </si>
  <si>
    <t>Удаление новообразования третьего века</t>
  </si>
  <si>
    <t>40.27</t>
  </si>
  <si>
    <t>Подшивание третьего века (наложение временной тарзоррафии)</t>
  </si>
  <si>
    <t>40.28</t>
  </si>
  <si>
    <t>Дренирование носослезных каналов под седацией</t>
  </si>
  <si>
    <t>40.29</t>
  </si>
  <si>
    <t>Наложение временных швов при хирургическом лечении паталогии век</t>
  </si>
  <si>
    <t>40.30</t>
  </si>
  <si>
    <t>Наложение временной тарзоррафии</t>
  </si>
  <si>
    <t>40.31</t>
  </si>
  <si>
    <t>Коррекция заворота века введением филера в веко</t>
  </si>
  <si>
    <t>40.32</t>
  </si>
  <si>
    <t>Пластика век по Хотз-Цельсу</t>
  </si>
  <si>
    <t xml:space="preserve"> вес до 40 кг</t>
  </si>
  <si>
    <t>40.33</t>
  </si>
  <si>
    <t>Пластика век по Стадесу</t>
  </si>
  <si>
    <t>40.34</t>
  </si>
  <si>
    <t>Медиальная кантопластика</t>
  </si>
  <si>
    <t>40.35</t>
  </si>
  <si>
    <t>Латеральная кантопластика</t>
  </si>
  <si>
    <t xml:space="preserve"> вес до 25</t>
  </si>
  <si>
    <t>40.36</t>
  </si>
  <si>
    <t>Пластика век по Кунт-Шимановски</t>
  </si>
  <si>
    <t>40.37</t>
  </si>
  <si>
    <t xml:space="preserve">Блефаропластика V to Y </t>
  </si>
  <si>
    <t xml:space="preserve"> вес до 25 кг</t>
  </si>
  <si>
    <t>40.38</t>
  </si>
  <si>
    <t>Блефаропластика Y to V</t>
  </si>
  <si>
    <t>40.39</t>
  </si>
  <si>
    <t>Клиновидная резекция новообразования</t>
  </si>
  <si>
    <t>40.40</t>
  </si>
  <si>
    <t>Пятиугольная резекция новообразования</t>
  </si>
  <si>
    <t>40.41</t>
  </si>
  <si>
    <t>Пластика век по Мустарде (двухэтапная)</t>
  </si>
  <si>
    <t>40.42</t>
  </si>
  <si>
    <t xml:space="preserve"> Н-пластика</t>
  </si>
  <si>
    <t>40.43</t>
  </si>
  <si>
    <t>Ридектомия</t>
  </si>
  <si>
    <t>40.44</t>
  </si>
  <si>
    <t>Наложение швов на роговицу при хирургическом лечении</t>
  </si>
  <si>
    <t>40.45</t>
  </si>
  <si>
    <t>Поверхностная кератектомия</t>
  </si>
  <si>
    <t>40.46</t>
  </si>
  <si>
    <t>Извлечение инородного предмета из поверхностных слоев роговицы</t>
  </si>
  <si>
    <t>40.47</t>
  </si>
  <si>
    <t>Извлечение инородного предмета из глубоких слоев роговицы + комплексное лечение</t>
  </si>
  <si>
    <t>40.48</t>
  </si>
  <si>
    <t>Лечение при сквозном проникновении инородного предмета + комплексноелечение</t>
  </si>
  <si>
    <t>40.49</t>
  </si>
  <si>
    <t>Конъюктивная пластика роговицы</t>
  </si>
  <si>
    <t>40.50</t>
  </si>
  <si>
    <t>Корнео-конъюктивальная пластика роговицы</t>
  </si>
  <si>
    <t>40.51.</t>
  </si>
  <si>
    <t>Пластика по типу '"капюшон"</t>
  </si>
  <si>
    <t>40.52</t>
  </si>
  <si>
    <t>Удаление поверхностного секвестра роговицы</t>
  </si>
  <si>
    <t>40.53</t>
  </si>
  <si>
    <t>Удаление глубокого секвестра роговицы</t>
  </si>
  <si>
    <t>40.54</t>
  </si>
  <si>
    <t>Удаление сквозного секвестра роговицы</t>
  </si>
  <si>
    <t>40.55</t>
  </si>
  <si>
    <t>Микрохирургическая оптикореконтрукция</t>
  </si>
  <si>
    <t>40.56</t>
  </si>
  <si>
    <t>Тотальная пересадка роговицы при симблефаоне</t>
  </si>
  <si>
    <t>40.57</t>
  </si>
  <si>
    <t>Кератопластика и комплексное лечение при выпадении радужной оболочки</t>
  </si>
  <si>
    <t>40.58</t>
  </si>
  <si>
    <t>Удаление дермоида с роговицы</t>
  </si>
  <si>
    <t>40.59.</t>
  </si>
  <si>
    <t>Удаление симблефарона</t>
  </si>
  <si>
    <t>40.60</t>
  </si>
  <si>
    <t>Интракапсулярная экстракция хрусталика</t>
  </si>
  <si>
    <t>40.61</t>
  </si>
  <si>
    <t>Удаление глазного яблока</t>
  </si>
  <si>
    <t>40.62</t>
  </si>
  <si>
    <t>40.63</t>
  </si>
  <si>
    <t>Субконъюктивальная инъекция (без стоимости препарата)</t>
  </si>
  <si>
    <t>40.23.1</t>
  </si>
  <si>
    <t>40.23.2</t>
  </si>
  <si>
    <t>40.23.4</t>
  </si>
  <si>
    <t>40.23.1.1</t>
  </si>
  <si>
    <t>40.23.1.2</t>
  </si>
  <si>
    <t>40.23.2.1</t>
  </si>
  <si>
    <t>40.23.2.2</t>
  </si>
  <si>
    <t>40.23.3</t>
  </si>
  <si>
    <t>40.23.3.1</t>
  </si>
  <si>
    <t>40.23.3.2</t>
  </si>
  <si>
    <t>40.23.4.1</t>
  </si>
  <si>
    <t>40.23.4.2</t>
  </si>
  <si>
    <t>40.24.1</t>
  </si>
  <si>
    <t>40.24.2</t>
  </si>
  <si>
    <t>40.24.4</t>
  </si>
  <si>
    <t>40.24.1.1</t>
  </si>
  <si>
    <t>40.24.1.2</t>
  </si>
  <si>
    <t>40.24.2.1</t>
  </si>
  <si>
    <t>40.24.2.2</t>
  </si>
  <si>
    <t>40.24.3</t>
  </si>
  <si>
    <t>40.24.3.1</t>
  </si>
  <si>
    <t>40.24.3.2</t>
  </si>
  <si>
    <t>40.24.4.1</t>
  </si>
  <si>
    <t>40.24.4.2</t>
  </si>
  <si>
    <t>40.25.1</t>
  </si>
  <si>
    <t>40.25.2</t>
  </si>
  <si>
    <t>40.26.1</t>
  </si>
  <si>
    <t>40.26.2</t>
  </si>
  <si>
    <t>40.26.4</t>
  </si>
  <si>
    <t>40.26.1.1</t>
  </si>
  <si>
    <t>40.26.2.2</t>
  </si>
  <si>
    <t>40.26.1.2</t>
  </si>
  <si>
    <t>40.26.2.1</t>
  </si>
  <si>
    <t>40.26.3</t>
  </si>
  <si>
    <t>40.26.3.1</t>
  </si>
  <si>
    <t>40.26.3.2</t>
  </si>
  <si>
    <t>40.26.4.1</t>
  </si>
  <si>
    <t>40.26.4.2</t>
  </si>
  <si>
    <t>40.27.1</t>
  </si>
  <si>
    <t>40.27.2</t>
  </si>
  <si>
    <t>40.27.4</t>
  </si>
  <si>
    <t>40.27.1.1</t>
  </si>
  <si>
    <t>40.27.1.2</t>
  </si>
  <si>
    <t>40.27.2.1</t>
  </si>
  <si>
    <t>40.27.2.2</t>
  </si>
  <si>
    <t>40.27.3</t>
  </si>
  <si>
    <t>40.27.3.1</t>
  </si>
  <si>
    <t>40.27.3.2</t>
  </si>
  <si>
    <t>40.27.4.1</t>
  </si>
  <si>
    <t>40.27.4.2</t>
  </si>
  <si>
    <t>40.28.1</t>
  </si>
  <si>
    <t>40.28.2</t>
  </si>
  <si>
    <t>40.28.4</t>
  </si>
  <si>
    <t>40.28.1.2</t>
  </si>
  <si>
    <t>40.28.1.1</t>
  </si>
  <si>
    <t>40.28.2.1</t>
  </si>
  <si>
    <t>40.28.2.2</t>
  </si>
  <si>
    <t>40.28.3</t>
  </si>
  <si>
    <t>40.28.3.1</t>
  </si>
  <si>
    <t>40.28.3.2</t>
  </si>
  <si>
    <t>40.28.4.1</t>
  </si>
  <si>
    <t>40.28.4.4</t>
  </si>
  <si>
    <t>40.29.1</t>
  </si>
  <si>
    <t>40.29.1.1</t>
  </si>
  <si>
    <t>40.29.1.2</t>
  </si>
  <si>
    <t>40.29.2</t>
  </si>
  <si>
    <t>40.29.2.1</t>
  </si>
  <si>
    <t>40.29.2.2</t>
  </si>
  <si>
    <t>40.29.3</t>
  </si>
  <si>
    <t>40.29.3.1</t>
  </si>
  <si>
    <t>40.29.3.2</t>
  </si>
  <si>
    <t>40.29.4</t>
  </si>
  <si>
    <t>40.29.4.1</t>
  </si>
  <si>
    <t>40.29.4.2</t>
  </si>
  <si>
    <t>40.30.1</t>
  </si>
  <si>
    <t>40.30.1.1</t>
  </si>
  <si>
    <t>40.30.1.2</t>
  </si>
  <si>
    <t>40.30.2</t>
  </si>
  <si>
    <t>40.30.2.1</t>
  </si>
  <si>
    <t>40.30.2.2</t>
  </si>
  <si>
    <t>40.30.3</t>
  </si>
  <si>
    <t>40.30.3.1</t>
  </si>
  <si>
    <t>40.30.3.2</t>
  </si>
  <si>
    <t>40.30.4</t>
  </si>
  <si>
    <t>40.30.4.1</t>
  </si>
  <si>
    <t>40.30.4.2</t>
  </si>
  <si>
    <t>40.31.1</t>
  </si>
  <si>
    <t>40.31.1.1</t>
  </si>
  <si>
    <t>40.31.1.2</t>
  </si>
  <si>
    <t>40.31.2</t>
  </si>
  <si>
    <t>40.31.2.1</t>
  </si>
  <si>
    <t>40.31.2.2</t>
  </si>
  <si>
    <t>40.31.3</t>
  </si>
  <si>
    <t>40.31.3.1</t>
  </si>
  <si>
    <t>40.31.3.2</t>
  </si>
  <si>
    <t>40.31.4.1</t>
  </si>
  <si>
    <t>40.31.4.</t>
  </si>
  <si>
    <t>40.31.4.2</t>
  </si>
  <si>
    <t>40.32.1.1</t>
  </si>
  <si>
    <t>40.32.1</t>
  </si>
  <si>
    <t>40.32.1.2</t>
  </si>
  <si>
    <t>40.32.2</t>
  </si>
  <si>
    <t>40.32.2.1</t>
  </si>
  <si>
    <t>40.32.2.2</t>
  </si>
  <si>
    <t>40.32.3.</t>
  </si>
  <si>
    <t>40.32.4</t>
  </si>
  <si>
    <t>40.32.4.1</t>
  </si>
  <si>
    <t>40.32.3.1</t>
  </si>
  <si>
    <t>40.32.3.2</t>
  </si>
  <si>
    <t>40.32.4.2</t>
  </si>
  <si>
    <t>40.33.1</t>
  </si>
  <si>
    <t>40.33.1.1</t>
  </si>
  <si>
    <t>40.33.1.2</t>
  </si>
  <si>
    <t>40.33.2</t>
  </si>
  <si>
    <t>40.33.2.1</t>
  </si>
  <si>
    <t>40.33.2.2</t>
  </si>
  <si>
    <t>40.33.3</t>
  </si>
  <si>
    <t>40.33.3.1</t>
  </si>
  <si>
    <t>40.33.3.2</t>
  </si>
  <si>
    <t>40.33.4</t>
  </si>
  <si>
    <t>40.33.4.1</t>
  </si>
  <si>
    <t>40.33.4.2</t>
  </si>
  <si>
    <t>40.34.1</t>
  </si>
  <si>
    <t>40.34.1.1</t>
  </si>
  <si>
    <t>40.34.1.2</t>
  </si>
  <si>
    <t>40.34.2</t>
  </si>
  <si>
    <t>40.34.2.1</t>
  </si>
  <si>
    <t>40.34.2.2</t>
  </si>
  <si>
    <t>40.34.3</t>
  </si>
  <si>
    <t>40.34.3.1</t>
  </si>
  <si>
    <t>40.34.3.2</t>
  </si>
  <si>
    <t>40.34.4</t>
  </si>
  <si>
    <t>40.34.4.1</t>
  </si>
  <si>
    <t>40.34.4.2</t>
  </si>
  <si>
    <t>40.35.1</t>
  </si>
  <si>
    <t>40.35.1.1</t>
  </si>
  <si>
    <t>40.35.1.2</t>
  </si>
  <si>
    <t>40.35.2</t>
  </si>
  <si>
    <t>40.35.2.1</t>
  </si>
  <si>
    <t>40.35.2.2</t>
  </si>
  <si>
    <t>40.35.3</t>
  </si>
  <si>
    <t>40.35.3.1</t>
  </si>
  <si>
    <t>40.35.3.2</t>
  </si>
  <si>
    <t>40.35.4</t>
  </si>
  <si>
    <t>40.35.4.1</t>
  </si>
  <si>
    <t>40.35.4.2</t>
  </si>
  <si>
    <t>40.36.1</t>
  </si>
  <si>
    <t>40.36.1.1</t>
  </si>
  <si>
    <t>40.36.1.2</t>
  </si>
  <si>
    <t>40.36.2</t>
  </si>
  <si>
    <t>40.36.2.1</t>
  </si>
  <si>
    <t>40.36.2.2</t>
  </si>
  <si>
    <t>40.36.3</t>
  </si>
  <si>
    <t>40.36.3.1</t>
  </si>
  <si>
    <t>40.36.3.2</t>
  </si>
  <si>
    <t>40.36.4</t>
  </si>
  <si>
    <t>40.36.4.1</t>
  </si>
  <si>
    <t>40.36.4.2</t>
  </si>
  <si>
    <t>40.37.1</t>
  </si>
  <si>
    <t>40.37.1.1</t>
  </si>
  <si>
    <t>40.37.1.2</t>
  </si>
  <si>
    <t>40.37.2</t>
  </si>
  <si>
    <t>40.37.2.1</t>
  </si>
  <si>
    <t>40.37.2.2</t>
  </si>
  <si>
    <t>40.37.3</t>
  </si>
  <si>
    <t>40.37.3.1</t>
  </si>
  <si>
    <t>40.37.3.2</t>
  </si>
  <si>
    <t>40.37.4</t>
  </si>
  <si>
    <t>40.37.4.1</t>
  </si>
  <si>
    <t>40.37.4.2</t>
  </si>
  <si>
    <t>40.38.1</t>
  </si>
  <si>
    <t>40.38.1.1</t>
  </si>
  <si>
    <t>40.38.1.2</t>
  </si>
  <si>
    <t>40.38.2</t>
  </si>
  <si>
    <t>40.38.2.1</t>
  </si>
  <si>
    <t>40.38.2.2</t>
  </si>
  <si>
    <t>40.38.3</t>
  </si>
  <si>
    <t>40.38.3.1</t>
  </si>
  <si>
    <t>40.38.3.2</t>
  </si>
  <si>
    <t>40.38.4</t>
  </si>
  <si>
    <t>40.38.4.1</t>
  </si>
  <si>
    <t>40.38.4.2</t>
  </si>
  <si>
    <t>40.39.1</t>
  </si>
  <si>
    <t>40.39.2</t>
  </si>
  <si>
    <t>40.39.1.1</t>
  </si>
  <si>
    <t>40.39.1.2</t>
  </si>
  <si>
    <t>40.39.2.1</t>
  </si>
  <si>
    <t>40.39.2.2</t>
  </si>
  <si>
    <t>40.39.3</t>
  </si>
  <si>
    <t>40.39.3.1</t>
  </si>
  <si>
    <t>40.39.3.2</t>
  </si>
  <si>
    <t>40.39.4</t>
  </si>
  <si>
    <t>40.39.4.1</t>
  </si>
  <si>
    <t>40.39.4.2</t>
  </si>
  <si>
    <t>40.40.1</t>
  </si>
  <si>
    <t>40.40.1.1</t>
  </si>
  <si>
    <t>40.40.1.2</t>
  </si>
  <si>
    <t>40.40.2</t>
  </si>
  <si>
    <t>40.40.2.1</t>
  </si>
  <si>
    <t>40.40.2.2</t>
  </si>
  <si>
    <t>40.40.3</t>
  </si>
  <si>
    <t>40.40.3.1</t>
  </si>
  <si>
    <t>40.40.3.2</t>
  </si>
  <si>
    <t>40.40.4</t>
  </si>
  <si>
    <t>40.40.4.1</t>
  </si>
  <si>
    <t>40.40.4.2</t>
  </si>
  <si>
    <t>40.41.1</t>
  </si>
  <si>
    <t>40.41.1.1</t>
  </si>
  <si>
    <t>40.41.1.2</t>
  </si>
  <si>
    <t>40.41.2</t>
  </si>
  <si>
    <t>40.41.2.1</t>
  </si>
  <si>
    <t>40.41.2.2</t>
  </si>
  <si>
    <t>40.41.3</t>
  </si>
  <si>
    <t>40.41.3.1</t>
  </si>
  <si>
    <t>40.41.3.2</t>
  </si>
  <si>
    <t>40.41.4</t>
  </si>
  <si>
    <t>40.41.4.1</t>
  </si>
  <si>
    <t>40.41.4.2</t>
  </si>
  <si>
    <t>40.42.1</t>
  </si>
  <si>
    <t>40.42.1.1</t>
  </si>
  <si>
    <t>40.42.1.2</t>
  </si>
  <si>
    <t>40.42.2</t>
  </si>
  <si>
    <t>40.42.2.1</t>
  </si>
  <si>
    <t>40.42.2.2</t>
  </si>
  <si>
    <t>40.42.3</t>
  </si>
  <si>
    <t>40.42.3.1</t>
  </si>
  <si>
    <t>40.42.3.2</t>
  </si>
  <si>
    <t>40.42.4</t>
  </si>
  <si>
    <t>40.42.4.1</t>
  </si>
  <si>
    <t>40.42.4.2</t>
  </si>
  <si>
    <t>40.43.1</t>
  </si>
  <si>
    <t>40.43.1.1</t>
  </si>
  <si>
    <t>40.43.1.2</t>
  </si>
  <si>
    <t>40.43.2</t>
  </si>
  <si>
    <t>40.43.2.1</t>
  </si>
  <si>
    <t>40.43.2.2</t>
  </si>
  <si>
    <t>40.43.3</t>
  </si>
  <si>
    <t>40.43.3.1</t>
  </si>
  <si>
    <t>40.43.3.2</t>
  </si>
  <si>
    <t>40.43.4</t>
  </si>
  <si>
    <t>40.43.4.1</t>
  </si>
  <si>
    <t>40.43.4.2</t>
  </si>
  <si>
    <t>40.44.1</t>
  </si>
  <si>
    <t>40.44.1.1</t>
  </si>
  <si>
    <t>40.44.1.2</t>
  </si>
  <si>
    <t>40.44.2</t>
  </si>
  <si>
    <t>40.44.2.1</t>
  </si>
  <si>
    <t>40.44.2.2</t>
  </si>
  <si>
    <t>40.44.3</t>
  </si>
  <si>
    <t>40.44.3.1</t>
  </si>
  <si>
    <t>40.44.3.2</t>
  </si>
  <si>
    <t>40.44.4</t>
  </si>
  <si>
    <t>40.44.4.1</t>
  </si>
  <si>
    <t>40.44.4.2</t>
  </si>
  <si>
    <t>40.45.1</t>
  </si>
  <si>
    <t>40.45.1.1</t>
  </si>
  <si>
    <t>40.45.1.2</t>
  </si>
  <si>
    <t>40.45.2</t>
  </si>
  <si>
    <t>40.45.2.1</t>
  </si>
  <si>
    <t>40.45.2.2</t>
  </si>
  <si>
    <t>40.45.3</t>
  </si>
  <si>
    <t>40.45.3.1</t>
  </si>
  <si>
    <t>40.45.3.2</t>
  </si>
  <si>
    <t>40.45.4</t>
  </si>
  <si>
    <t>40.45.4.1</t>
  </si>
  <si>
    <t>40.45.4.2</t>
  </si>
  <si>
    <t>40.47.1</t>
  </si>
  <si>
    <t>40.47.1.1</t>
  </si>
  <si>
    <t>40.47.1.2</t>
  </si>
  <si>
    <t>40.47.2</t>
  </si>
  <si>
    <t>40.47.2.1</t>
  </si>
  <si>
    <t>40.47.2.2</t>
  </si>
  <si>
    <t>40.47.3</t>
  </si>
  <si>
    <t>40.47.3.1</t>
  </si>
  <si>
    <t>40.47.3.2</t>
  </si>
  <si>
    <t>40.47.4</t>
  </si>
  <si>
    <t>40.47.4.1</t>
  </si>
  <si>
    <t>40.47.4.2</t>
  </si>
  <si>
    <t>40.48.1</t>
  </si>
  <si>
    <t>40.48.1.1</t>
  </si>
  <si>
    <t>40.48.1.2</t>
  </si>
  <si>
    <t>40.48.2</t>
  </si>
  <si>
    <t>40.48.2.1</t>
  </si>
  <si>
    <t>40.48.2.2</t>
  </si>
  <si>
    <t>40.48.3</t>
  </si>
  <si>
    <t>40.48.3.1</t>
  </si>
  <si>
    <t>40.48.3.2</t>
  </si>
  <si>
    <t>40.48.4</t>
  </si>
  <si>
    <t>40.48.4.1</t>
  </si>
  <si>
    <t>40.48.4.2</t>
  </si>
  <si>
    <t>40.49.1</t>
  </si>
  <si>
    <t>40.49.1.1</t>
  </si>
  <si>
    <t>40.49.1.2</t>
  </si>
  <si>
    <t>40.49.2</t>
  </si>
  <si>
    <t>40.49.2.1</t>
  </si>
  <si>
    <t>40.49.2.2</t>
  </si>
  <si>
    <t>40.49.3</t>
  </si>
  <si>
    <t>40.49.3.1</t>
  </si>
  <si>
    <t>40.49.3.2</t>
  </si>
  <si>
    <t>40.49.4</t>
  </si>
  <si>
    <t>40.49.4.1</t>
  </si>
  <si>
    <t>40.49.4.2</t>
  </si>
  <si>
    <t>40.51.1</t>
  </si>
  <si>
    <t>40.50.1</t>
  </si>
  <si>
    <t>40.50.1.1</t>
  </si>
  <si>
    <t>40.50.1.2</t>
  </si>
  <si>
    <t>40.50.2</t>
  </si>
  <si>
    <t>40.50.2.1</t>
  </si>
  <si>
    <t>40.50.2.2</t>
  </si>
  <si>
    <t>40.50.3</t>
  </si>
  <si>
    <t>40.50.3.1</t>
  </si>
  <si>
    <t>40.50.3.2</t>
  </si>
  <si>
    <t>40.50.4</t>
  </si>
  <si>
    <t>40.50.4.1</t>
  </si>
  <si>
    <t>40.50.4.2</t>
  </si>
  <si>
    <t>40.51.1.1</t>
  </si>
  <si>
    <t>40.51.1.2</t>
  </si>
  <si>
    <t>40.51.2</t>
  </si>
  <si>
    <t>40.51.2.1</t>
  </si>
  <si>
    <t>40.51.2.2</t>
  </si>
  <si>
    <t>40.51.3</t>
  </si>
  <si>
    <t>40.51.3.1</t>
  </si>
  <si>
    <t>40.51.3.2</t>
  </si>
  <si>
    <t>40.51.4</t>
  </si>
  <si>
    <t>40.51.4.1</t>
  </si>
  <si>
    <t>40.51.4.2</t>
  </si>
  <si>
    <t>40.53.1</t>
  </si>
  <si>
    <t>40.53.1.1</t>
  </si>
  <si>
    <t>40.53.1.2</t>
  </si>
  <si>
    <t>40.53.2</t>
  </si>
  <si>
    <t>40.53.2.1</t>
  </si>
  <si>
    <t>40.53.2.2</t>
  </si>
  <si>
    <t>40.54.1</t>
  </si>
  <si>
    <t>40.54.1.1</t>
  </si>
  <si>
    <t>40.54.1.2</t>
  </si>
  <si>
    <t>40.54.2</t>
  </si>
  <si>
    <t>40.54.2.1</t>
  </si>
  <si>
    <t>40.54.2.2</t>
  </si>
  <si>
    <t>40.55.1</t>
  </si>
  <si>
    <t>40.55.1.1</t>
  </si>
  <si>
    <t>40.55.1.2</t>
  </si>
  <si>
    <t>40.55.2</t>
  </si>
  <si>
    <t>40.55.2.1</t>
  </si>
  <si>
    <t>40.55.2.2</t>
  </si>
  <si>
    <t>40.55.3</t>
  </si>
  <si>
    <t>40.55.3.1</t>
  </si>
  <si>
    <t>40.55.3.2</t>
  </si>
  <si>
    <t>40.55.4</t>
  </si>
  <si>
    <t>40.55.4.1</t>
  </si>
  <si>
    <t>40.55.4.2</t>
  </si>
  <si>
    <t>40.57.1</t>
  </si>
  <si>
    <t>40.57.1.1</t>
  </si>
  <si>
    <t>40.57.1.2</t>
  </si>
  <si>
    <t>40.57.2</t>
  </si>
  <si>
    <t>40.57.2.1</t>
  </si>
  <si>
    <t>40.57.2.2</t>
  </si>
  <si>
    <t>40.57.3</t>
  </si>
  <si>
    <t>40.57.3.1</t>
  </si>
  <si>
    <t>40.57.3.2</t>
  </si>
  <si>
    <t>40.57.4</t>
  </si>
  <si>
    <t>40.57.4.1</t>
  </si>
  <si>
    <t>40.57.4.2</t>
  </si>
  <si>
    <t>40.58.1</t>
  </si>
  <si>
    <t>40.58.1.1</t>
  </si>
  <si>
    <t>40.58.1.2</t>
  </si>
  <si>
    <t>40.58.2</t>
  </si>
  <si>
    <t>40.58.2.1</t>
  </si>
  <si>
    <t>40.58.2.2</t>
  </si>
  <si>
    <t>40.58.3</t>
  </si>
  <si>
    <t>40.58.3.1</t>
  </si>
  <si>
    <t>40.58.3.2</t>
  </si>
  <si>
    <t>40.58.4</t>
  </si>
  <si>
    <t>40.58.4.1</t>
  </si>
  <si>
    <t>40.58.4.2</t>
  </si>
  <si>
    <t>40.60.1</t>
  </si>
  <si>
    <t>40.60.1.1</t>
  </si>
  <si>
    <t>40.60.1.2</t>
  </si>
  <si>
    <t>40.60.2</t>
  </si>
  <si>
    <t>40.60.2.1</t>
  </si>
  <si>
    <t>40.60.2.2</t>
  </si>
  <si>
    <t>40.60.3</t>
  </si>
  <si>
    <t>40.60.3.1</t>
  </si>
  <si>
    <t>40.60.3.2</t>
  </si>
  <si>
    <t>40.60.4</t>
  </si>
  <si>
    <t>40.60.4.1</t>
  </si>
  <si>
    <t>40.60.4.2</t>
  </si>
  <si>
    <t>40.61.1</t>
  </si>
  <si>
    <t>40.61.1.1</t>
  </si>
  <si>
    <t>40.61.1.2</t>
  </si>
  <si>
    <t>40.61.2</t>
  </si>
  <si>
    <t>40.61.2.1</t>
  </si>
  <si>
    <t>40.61.2.2</t>
  </si>
  <si>
    <t>40.61.3</t>
  </si>
  <si>
    <t>40.61.3.1</t>
  </si>
  <si>
    <t>40.61.3.2</t>
  </si>
  <si>
    <t>40.61.4</t>
  </si>
  <si>
    <t>40.61.4.1</t>
  </si>
  <si>
    <t>40.61.4.2</t>
  </si>
  <si>
    <t>15.</t>
  </si>
  <si>
    <t xml:space="preserve">Общий клинический анализ крови на биохимическом  анализаторе  </t>
  </si>
  <si>
    <t>Сумма без НДС</t>
  </si>
  <si>
    <t>НДС</t>
  </si>
  <si>
    <t>"____"______________2020 год</t>
  </si>
  <si>
    <t>"____"__________________2020 год</t>
  </si>
  <si>
    <t xml:space="preserve">Один визит </t>
  </si>
  <si>
    <t>ВИЗИТ ВЕТЕРИНАРНОГО СПЕЦИАЛИСТА</t>
  </si>
  <si>
    <t>Визит ветврача на транспорте учреждения (см.примечание п.12)</t>
  </si>
  <si>
    <t>Ввизит ветврача на транспорте владельца животного (см.примечание п.12)</t>
  </si>
  <si>
    <t>87.1</t>
  </si>
  <si>
    <t>Санация слизистых оболочек(рот,глаза,нос,влагалище)</t>
  </si>
  <si>
    <t>87.2</t>
  </si>
  <si>
    <t>Санация ушных раковин при гнойных отитах</t>
  </si>
  <si>
    <t>54.6</t>
  </si>
  <si>
    <t>Одино описание</t>
  </si>
  <si>
    <t>Рентгеновское исследование-один снимок</t>
  </si>
  <si>
    <t xml:space="preserve"> 1-ой категории сложности:</t>
  </si>
  <si>
    <t>а)раны сопряженные с капиллярным кровотечением</t>
  </si>
  <si>
    <t>б)простая резекция опухоли кожи (папилломы, кожные дефекты, жировики)</t>
  </si>
  <si>
    <t>в) ампутация прибылого пальца.</t>
  </si>
  <si>
    <t xml:space="preserve"> 2-ой категории сложности</t>
  </si>
  <si>
    <t>а)грыжесечение пупочной грыжи</t>
  </si>
  <si>
    <t>е)кюретаж фолликул третьего века</t>
  </si>
  <si>
    <t>и) хирургическое лечение абсцесса, гематомы, флегмоны</t>
  </si>
  <si>
    <t xml:space="preserve"> 3-ей категории сложности</t>
  </si>
  <si>
    <t>а)косметология</t>
  </si>
  <si>
    <t>б)вторичная пластика кожи и мягких тканей</t>
  </si>
  <si>
    <t>д)резекция кисты слюнной железы</t>
  </si>
  <si>
    <t>з)бужирование носослезного канала</t>
  </si>
  <si>
    <t>л)диагностическая лапаротомия</t>
  </si>
  <si>
    <t>м)кесарево сечение кошек</t>
  </si>
  <si>
    <t>в)кастрация крипторхов при подкожном расположении семенников</t>
  </si>
  <si>
    <t xml:space="preserve"> 4-ой категории сложности</t>
  </si>
  <si>
    <t>а)резекция опухоли кожи с первичной пластикой</t>
  </si>
  <si>
    <t>в)спленэктомия, унилатеральная  мастэктомия</t>
  </si>
  <si>
    <t>д)грыжесечение промежностной грыжи</t>
  </si>
  <si>
    <t>м)нефроэктомия, овариогистерэктомия собак без патологии</t>
  </si>
  <si>
    <t>о)кастрация крипторхов при полостном расположении семенников.</t>
  </si>
  <si>
    <t>5-ой категории сложности</t>
  </si>
  <si>
    <t>а)внеочаговый остеосинтез: спицами, аппаратом Илизарова</t>
  </si>
  <si>
    <t>в)удаление грыжи межпозвоночного диска</t>
  </si>
  <si>
    <t>д)ампутация конечности</t>
  </si>
  <si>
    <t>е)торакальная патология</t>
  </si>
  <si>
    <t xml:space="preserve">з)оперативные вмешательства высшей сложности на органах грудной, брюшной, тазовой полости и в области головы (пластика пищевода, частичная  резекция печени, резекция поджелудочной железы, заворот желудка, иссечение части желудка, хиатальная грыжа) </t>
  </si>
  <si>
    <t>б)ампутация пораженного опухолью пальца</t>
  </si>
  <si>
    <t>в)лимфодэнэктомия</t>
  </si>
  <si>
    <t>г)резекция паранальных синусов</t>
  </si>
  <si>
    <t>д)раны с повреждением  сосудов и мышечной ткани</t>
  </si>
  <si>
    <t>ж)кюретаж при инфекционном баланопостите</t>
  </si>
  <si>
    <t>з)аденома  слезной железы третьего века</t>
  </si>
  <si>
    <t>г) грыжесечение паховой грыжи</t>
  </si>
  <si>
    <t>е)регионарная мастэктомия</t>
  </si>
  <si>
    <t>ж)наложение косметического шва</t>
  </si>
  <si>
    <t>и)эвисцерация и репозиция глазного яблока</t>
  </si>
  <si>
    <t>к)овариогистерэктомия кошек и др. мелких животных</t>
  </si>
  <si>
    <t>б)резекция опухоли мышечной ткани</t>
  </si>
  <si>
    <t xml:space="preserve">г)тотальная резекция наружного слухового прохода </t>
  </si>
  <si>
    <t>е)перинеальная  уретростомия</t>
  </si>
  <si>
    <t xml:space="preserve">ж)пластические операции высшей сложности  (реконструктивные пластические операции, деформации и дефектов тканей) </t>
  </si>
  <si>
    <t>з)удаление слюной железы (опухоли, закупорка)</t>
  </si>
  <si>
    <t>и)цистотомия</t>
  </si>
  <si>
    <t xml:space="preserve">л)дивертикул прямой кишки  </t>
  </si>
  <si>
    <t>к)оперативные вмешательства на кишечнике (инородное тело, выпадение прямой кишки, инвагинации)</t>
  </si>
  <si>
    <t>н)остеосинтез при простом поперечном переломе у кошки (за одну кость)</t>
  </si>
  <si>
    <t>п) накостный остеосинтез</t>
  </si>
  <si>
    <t>р)остеосинтез переломов таза (за одну кость)</t>
  </si>
  <si>
    <t>б)операции на позвоночном столбе (один сегмент)</t>
  </si>
  <si>
    <t>г)удаление костных новообразований и глубоко расположенных опухолей мягких тканей (саркома)</t>
  </si>
  <si>
    <t xml:space="preserve">ж)овариогистерэктомия собак при патологии </t>
  </si>
  <si>
    <t>и)проникающие ранения с повреждением внутренних органов, кесарево сечение</t>
  </si>
  <si>
    <t>14.</t>
  </si>
  <si>
    <t>Оформление выписки из амбулаторного журнала</t>
  </si>
  <si>
    <t>Оформление акта вскрытия продуктивных животных (КРС, МРС, лошади, свиньи)</t>
  </si>
  <si>
    <t>Оформление протокола ультразвукового исследования</t>
  </si>
  <si>
    <t>1 Выписка</t>
  </si>
  <si>
    <t>1 Протокол</t>
  </si>
  <si>
    <t>Непрямой массаж матки</t>
  </si>
  <si>
    <t>а.2) собаки</t>
  </si>
  <si>
    <t>а) репозиция костей черепа</t>
  </si>
  <si>
    <t>а.1) кошки</t>
  </si>
  <si>
    <t>в.1) кот</t>
  </si>
  <si>
    <t>в.2) кобель</t>
  </si>
  <si>
    <t>а) простая резекция опухоли кожи (папилломы, кожные дефекты, жировики)</t>
  </si>
  <si>
    <t>а) грыжесечение пупочной грыжи</t>
  </si>
  <si>
    <t>б) ампутация пораженного опухолью пальца</t>
  </si>
  <si>
    <t>в) лимфодэнэктомия</t>
  </si>
  <si>
    <t>г) резекция паранальных синусов</t>
  </si>
  <si>
    <t>д) раны с повреждением  сосудов и мышечной ткани</t>
  </si>
  <si>
    <t>е) кюретаж при инфекционном баланопостите</t>
  </si>
  <si>
    <t>ж) хирургическое лечение абсцесса, гематомы, флегмоны</t>
  </si>
  <si>
    <t>б) вторичная пластика кожи и мягких тканей</t>
  </si>
  <si>
    <t>в) кастрация крипторхов при подкожном расположении семенников</t>
  </si>
  <si>
    <t>г.1) кошки</t>
  </si>
  <si>
    <t>г.2) собаки</t>
  </si>
  <si>
    <t>д) резекция кисты слюнной железы</t>
  </si>
  <si>
    <t>д.1) кошки</t>
  </si>
  <si>
    <t>д.2) собаки</t>
  </si>
  <si>
    <t>е) регионарная мастэктомия</t>
  </si>
  <si>
    <t>е.1) кошки</t>
  </si>
  <si>
    <t>е.2) собаки</t>
  </si>
  <si>
    <t>ж)диагностическая лапаротомия</t>
  </si>
  <si>
    <t>з) резекция опухоли кожи с первичной пластикой</t>
  </si>
  <si>
    <t>и) резекция опухоли мышечной ткани</t>
  </si>
  <si>
    <t xml:space="preserve">а) тотальная резекция наружного слухового прохода </t>
  </si>
  <si>
    <t>б) удаление слюной железы (опухоли, закупорка)</t>
  </si>
  <si>
    <t>б.1) кошки</t>
  </si>
  <si>
    <t>б.2) собаки</t>
  </si>
  <si>
    <t>в) кастрация крипторхов при полостном расположении семенников.</t>
  </si>
  <si>
    <t>а) спленэктомия</t>
  </si>
  <si>
    <t>б) грыжесечение промежностной грыжи</t>
  </si>
  <si>
    <t>в) перинеальная  уретростомия</t>
  </si>
  <si>
    <t>в.1) кошки</t>
  </si>
  <si>
    <t>в.2) собаки</t>
  </si>
  <si>
    <t>г) удаление костных новообразований и глубоко расположенных опухолей мягких тканей (саркома)</t>
  </si>
  <si>
    <t>д) цистотомия</t>
  </si>
  <si>
    <t>е) оперативные вмешательства на кишечнике (инородное тело, выпадение прямой кишки, инвагинации)</t>
  </si>
  <si>
    <t>ж) тотальная мастэктомия</t>
  </si>
  <si>
    <t>ж.1) кошки</t>
  </si>
  <si>
    <t>ж.2) собаки до 10 кг</t>
  </si>
  <si>
    <t>ж.3) собаки 10-25 кг</t>
  </si>
  <si>
    <t>ж.4) собаки &gt;25 кг</t>
  </si>
  <si>
    <t>з) ампутация конечности</t>
  </si>
  <si>
    <t>з.1) кошки</t>
  </si>
  <si>
    <t>з.2) собаки</t>
  </si>
  <si>
    <t xml:space="preserve">и) пластические операции высшей сложности  (реконструктивные пластические операции, деформации и дефектов тканей) </t>
  </si>
  <si>
    <t>и.1) I категории</t>
  </si>
  <si>
    <t>и.2) II категории</t>
  </si>
  <si>
    <t>и.3) III категории</t>
  </si>
  <si>
    <t>к) кесарево сечение кошек с удалением матки</t>
  </si>
  <si>
    <t>л) кесарево сечени кошек с сохранением матки</t>
  </si>
  <si>
    <t>м) кесарево сечение собаки с удалением матки</t>
  </si>
  <si>
    <t>м.1) до 10 кг</t>
  </si>
  <si>
    <t>м.2) 10-25 кг</t>
  </si>
  <si>
    <t>м.3) &gt;25 кг</t>
  </si>
  <si>
    <t>н) кесарево сечение собаки с сохранением матки</t>
  </si>
  <si>
    <t>н.1) до 10кг</t>
  </si>
  <si>
    <t>н.2) 10-25 кг</t>
  </si>
  <si>
    <t>н.3) &gt;25 кг</t>
  </si>
  <si>
    <t xml:space="preserve">о) оперативные вмешательства высшей сложности на органах грудной, брюшной, тазовой полости и в области головы (пластика пищевода, частичная  резекция печени, резекция поджелудочной железы, заворот желудка, иссечение части желудка, хиатальная грыжа) </t>
  </si>
  <si>
    <t>о.1) кошки</t>
  </si>
  <si>
    <t>о.2) собаки</t>
  </si>
  <si>
    <t>п) проникающие ранения с повреждением внутренних органов</t>
  </si>
  <si>
    <t>70.1</t>
  </si>
  <si>
    <t>70.2</t>
  </si>
  <si>
    <t>70.3</t>
  </si>
  <si>
    <t>72.1</t>
  </si>
  <si>
    <t>74.1.1</t>
  </si>
  <si>
    <t>74.1.2</t>
  </si>
  <si>
    <t>74.2.1</t>
  </si>
  <si>
    <t>74.2.2</t>
  </si>
  <si>
    <t>75.1</t>
  </si>
  <si>
    <t>75.2</t>
  </si>
  <si>
    <t>77.1</t>
  </si>
  <si>
    <t>77.2</t>
  </si>
  <si>
    <t>77.2.1</t>
  </si>
  <si>
    <t>77.2.2</t>
  </si>
  <si>
    <t>88.1</t>
  </si>
  <si>
    <t>88.2</t>
  </si>
  <si>
    <t>Электронное мечение животного (чипирование):</t>
  </si>
  <si>
    <t>интубация животного (без стоимости расходного материала)</t>
  </si>
  <si>
    <t xml:space="preserve">Биохимический анализ крови с использованием анализатора  </t>
  </si>
  <si>
    <t>Гельминтокопрологическое исследование с целью допуска к участию в выставках, выставках-ярмарках и других мероприятиях с участием животных (суммируется с п.110).</t>
  </si>
  <si>
    <t>Исследование на дерматофитозы с целью допуска к участию в выставках, выставках-ярмарках и других мероприятиях с участием животных (суммируется с п.110).</t>
  </si>
  <si>
    <t>Таврение</t>
  </si>
  <si>
    <t>Исследование на дерматофитозы с целью оформления ветеринарных сопроводительных документов (без цели допуска к участию в выставках, выставках-ярмарках и других мероприятиях с участием животных (суммируется с п.112).</t>
  </si>
  <si>
    <t>Гельминтокопрологическое исследование с целью оформления ветеринарных сопроводительных документов (без цели допуска к участию в выставках, выставках-ярмарках и других мероприятиях с участием животных (суммируется с п.112).</t>
  </si>
  <si>
    <t>Общий клинический анализ крови на гематологическом анализаторе (без стоимости забора крови)</t>
  </si>
  <si>
    <t>Тонометрия для измерения давления и пульса животных</t>
  </si>
  <si>
    <t>92.1</t>
  </si>
  <si>
    <t>92.2</t>
  </si>
  <si>
    <t>92.3</t>
  </si>
  <si>
    <t>97.1</t>
  </si>
  <si>
    <t>97.2</t>
  </si>
  <si>
    <t>103.1</t>
  </si>
  <si>
    <t>103.2</t>
  </si>
  <si>
    <t>103.3</t>
  </si>
  <si>
    <t>103.4</t>
  </si>
  <si>
    <t>105.1</t>
  </si>
  <si>
    <t>105.2</t>
  </si>
  <si>
    <t>105.3</t>
  </si>
  <si>
    <t>107.6</t>
  </si>
  <si>
    <t>107.7</t>
  </si>
  <si>
    <t>107.8</t>
  </si>
  <si>
    <t>107.9</t>
  </si>
  <si>
    <t>107.10</t>
  </si>
  <si>
    <t>107.11</t>
  </si>
  <si>
    <t>107.12</t>
  </si>
  <si>
    <t>108.1</t>
  </si>
  <si>
    <t>108.2</t>
  </si>
  <si>
    <t>108.3</t>
  </si>
  <si>
    <t>108.4</t>
  </si>
  <si>
    <t>108.5</t>
  </si>
  <si>
    <t>113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</si>
  <si>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</si>
  <si>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</si>
  <si>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</si>
  <si>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</si>
  <si>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</si>
  <si>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</si>
  <si>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</si>
  <si>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</si>
  <si>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</si>
  <si>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142</t>
  </si>
  <si>
    <t xml:space="preserve">Установка внутривенного катетера (без стоимости расходного материала): </t>
  </si>
  <si>
    <t xml:space="preserve"> - кошки, собаки (в переферические сосуды)</t>
  </si>
  <si>
    <t xml:space="preserve"> - в яремную вену (мелкие домашние животные)</t>
  </si>
  <si>
    <t>Аутогемотерапия (внутримышечная инъекция собственной крови животного, иммуностимулирующая процедура)</t>
  </si>
  <si>
    <t>Блокады (без стоимости медикаментов):</t>
  </si>
  <si>
    <t>-  эпидуральная (введение анестетиков в спиномозговой канал)</t>
  </si>
  <si>
    <t>Снятие зубного камня (инструментальным методом)</t>
  </si>
  <si>
    <t>19.</t>
  </si>
  <si>
    <t>Оформление выписки из истории болезни (выполняется в течение суток)</t>
  </si>
  <si>
    <t>18.14</t>
  </si>
  <si>
    <t>Хирургическое вмешательство с использованием электрокоагулятора</t>
  </si>
  <si>
    <t>Стоимость услуги с НДС, руб.</t>
  </si>
  <si>
    <t>____________В.А.Животовский</t>
  </si>
  <si>
    <t>Сумма без НДС, руб.</t>
  </si>
  <si>
    <t>НДС 20%, руб.</t>
  </si>
  <si>
    <t xml:space="preserve">Утверждаю:                   </t>
  </si>
  <si>
    <t>Согласовано:</t>
  </si>
  <si>
    <t>ветеринарная станция по борьбе</t>
  </si>
  <si>
    <t>с болезнями животных"</t>
  </si>
  <si>
    <t>_______________________ С.И. Крушинский</t>
  </si>
  <si>
    <t>Начальник КГБУ "Уссурийская</t>
  </si>
  <si>
    <t xml:space="preserve">Утилизация трупов животных в специализированном предприятии </t>
  </si>
  <si>
    <t>Одна голова за 1 кг/массы</t>
  </si>
  <si>
    <t>Утилизация трупов животных в специализированном предприятии до 10 кг.</t>
  </si>
  <si>
    <t>110.3</t>
  </si>
  <si>
    <t>123.1</t>
  </si>
  <si>
    <t>123.2</t>
  </si>
  <si>
    <t>123.3</t>
  </si>
  <si>
    <t>136.1</t>
  </si>
  <si>
    <t>136.2</t>
  </si>
  <si>
    <t>136.3</t>
  </si>
  <si>
    <t>137.1</t>
  </si>
  <si>
    <t>137.2</t>
  </si>
  <si>
    <t>139.1</t>
  </si>
  <si>
    <t>139.2</t>
  </si>
  <si>
    <t>139.3</t>
  </si>
  <si>
    <t>141.1</t>
  </si>
  <si>
    <t>141.2</t>
  </si>
  <si>
    <t>141.3</t>
  </si>
  <si>
    <t>142.1</t>
  </si>
  <si>
    <t>142.3</t>
  </si>
  <si>
    <t>142.4</t>
  </si>
  <si>
    <t>142.5</t>
  </si>
  <si>
    <t>142.6</t>
  </si>
  <si>
    <t>142.7</t>
  </si>
  <si>
    <t>142.8</t>
  </si>
  <si>
    <t>Утилизация трупов животных в специализированном предприятии от 10 кг. до 80 кг.</t>
  </si>
  <si>
    <t>Утилизация трупов животных в специализированном предприятии от 80 кг. до 150 кг.</t>
  </si>
  <si>
    <t>Измерение уровня глюкозы в крови животных с применением глюкометра</t>
  </si>
  <si>
    <t>55.1</t>
  </si>
  <si>
    <t>55.2</t>
  </si>
  <si>
    <t>55.3</t>
  </si>
  <si>
    <t>55.4</t>
  </si>
  <si>
    <t>55.5</t>
  </si>
  <si>
    <t>55.6</t>
  </si>
  <si>
    <t>55.7</t>
  </si>
  <si>
    <t>Ультразвуковое исследование полостей на наличие жидкости</t>
  </si>
  <si>
    <t>Одно описание</t>
  </si>
  <si>
    <t>55.8</t>
  </si>
  <si>
    <t>59.3</t>
  </si>
  <si>
    <t>61.2</t>
  </si>
  <si>
    <t>61.3</t>
  </si>
  <si>
    <t>61.4</t>
  </si>
  <si>
    <t>61.5</t>
  </si>
  <si>
    <t>61.6</t>
  </si>
  <si>
    <t>61.7</t>
  </si>
  <si>
    <t>61.8</t>
  </si>
  <si>
    <t>61.9</t>
  </si>
  <si>
    <t>61.10</t>
  </si>
  <si>
    <t>Контрастная ренгнография органов желудочно кишечного тракта - один снимок</t>
  </si>
  <si>
    <t>"____"__________________2023 год</t>
  </si>
  <si>
    <t>"____"____________2023 год</t>
  </si>
  <si>
    <t xml:space="preserve">Ультразвуковое исследование брюшной полости </t>
  </si>
  <si>
    <t>Один снимок</t>
  </si>
  <si>
    <t>Описание рентгеновского исследования</t>
  </si>
  <si>
    <t>55.9</t>
  </si>
  <si>
    <t>55.10</t>
  </si>
  <si>
    <t>П Р Е Й С К У Р А Н Т НА 2024 ГОД</t>
  </si>
  <si>
    <t xml:space="preserve">беременная кошка </t>
  </si>
  <si>
    <t xml:space="preserve">беременная сука, масса тела: до 5 кг </t>
  </si>
  <si>
    <t>от 5 до 10 кг</t>
  </si>
  <si>
    <t>от 10 до 25 кг</t>
  </si>
  <si>
    <t>от 25 до 50 кг</t>
  </si>
  <si>
    <t xml:space="preserve">более 50 кг </t>
  </si>
  <si>
    <t>кастрация кобеля (прескротальная)</t>
  </si>
  <si>
    <t xml:space="preserve">кастрация кобеля с ампутацией мошонки </t>
  </si>
  <si>
    <t>18.15</t>
  </si>
  <si>
    <t>18.16</t>
  </si>
  <si>
    <t>18.17</t>
  </si>
  <si>
    <t>18.18</t>
  </si>
  <si>
    <t>55.11</t>
  </si>
  <si>
    <t xml:space="preserve">Забор материала для исследования под контролем УЗИ </t>
  </si>
  <si>
    <t>75.3</t>
  </si>
  <si>
    <t>клизма глубокая очистительная (кошки, мелкие породы собак)</t>
  </si>
  <si>
    <t xml:space="preserve">                          от 25 до 50 кг</t>
  </si>
  <si>
    <t xml:space="preserve">                          от 10 до 25 кг</t>
  </si>
  <si>
    <t xml:space="preserve">                            от 5 до 10 кг</t>
  </si>
  <si>
    <t xml:space="preserve">                          более 50 кг</t>
  </si>
  <si>
    <t>сука,  масса тела: до 5 кг</t>
  </si>
  <si>
    <t>39.7</t>
  </si>
  <si>
    <t xml:space="preserve">Санация ротовой полости с помощью ультразвука </t>
  </si>
  <si>
    <t>20.20.1.2</t>
  </si>
  <si>
    <t>Внутривенное введение (струйно)</t>
  </si>
  <si>
    <t xml:space="preserve">  блакада Эпибульбарная</t>
  </si>
  <si>
    <t>40.46.1</t>
  </si>
  <si>
    <t>40.46.1.1</t>
  </si>
  <si>
    <t>40.46.1.2</t>
  </si>
  <si>
    <t>40.46.2</t>
  </si>
  <si>
    <t>40.46.2.1</t>
  </si>
  <si>
    <t>40.46.2.2</t>
  </si>
  <si>
    <t>40.51</t>
  </si>
  <si>
    <t>123.4</t>
  </si>
  <si>
    <t xml:space="preserve">биркование не сельскохозяйственных животных </t>
  </si>
  <si>
    <t>Лечение при сквозном проникновении инородного предмета + комплексное лечение</t>
  </si>
  <si>
    <t>-молочных у собак</t>
  </si>
  <si>
    <t xml:space="preserve"> - клыков у поросят</t>
  </si>
  <si>
    <t>132.1</t>
  </si>
  <si>
    <t>132.2</t>
  </si>
  <si>
    <t xml:space="preserve">транспортных средств (без стоимости препаратов) </t>
  </si>
  <si>
    <t>Дезинфекция:</t>
  </si>
  <si>
    <t>132.3</t>
  </si>
  <si>
    <t>объектов по переработке мясного и рыбного сырья (без стоимости препаратов)</t>
  </si>
  <si>
    <t>объектов животноводства (с/х предприятий по содержанию, разведению, выращиванию, откорму с/х продуктивных животных, пасек)(без стоимости препаратов))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</si>
</sst>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т.ру&quot;_-;\-* #,##0.00\ &quot;т.ру&quot;_-;_-* &quot;-&quot;??\ &quot;т.ру&quot;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0.0"/>
    <numFmt numFmtId="179" formatCode="0.000"/>
    <numFmt numFmtId="180" formatCode="0.00000"/>
    <numFmt numFmtId="181" formatCode="0.0000"/>
    <numFmt numFmtId="182" formatCode="0.0000000"/>
    <numFmt numFmtId="183" formatCode="0.00000000"/>
    <numFmt numFmtId="184" formatCode="0.000000"/>
    <numFmt numFmtId="185" formatCode="#,##0_ ;\-#,##0\ "/>
  </numFmts>
  <fonts count="77">
    <font>
      <sz val="12"/>
      <name val="SchoolBook"/>
      <family val="0"/>
    </font>
    <font>
      <sz val="11"/>
      <color indexed="8"/>
      <name val="Calibri"/>
      <family val="2"/>
    </font>
    <font>
      <sz val="12"/>
      <name val="Arial Cyr"/>
      <family val="2"/>
    </font>
    <font>
      <b/>
      <sz val="12"/>
      <name val="Arial Cyr"/>
      <family val="2"/>
    </font>
    <font>
      <i/>
      <sz val="12"/>
      <name val="Arial Cyr"/>
      <family val="0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i/>
      <sz val="12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9"/>
      <name val="Arial Cyr"/>
      <family val="0"/>
    </font>
    <font>
      <b/>
      <sz val="14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Arial Cyr"/>
      <family val="2"/>
    </font>
    <font>
      <sz val="14"/>
      <name val="Times New Roman"/>
      <family val="1"/>
    </font>
    <font>
      <i/>
      <sz val="14"/>
      <name val="Times New Roman"/>
      <family val="1"/>
    </font>
    <font>
      <sz val="14"/>
      <name val="Arial Cyr"/>
      <family val="2"/>
    </font>
    <font>
      <b/>
      <sz val="11"/>
      <color indexed="52"/>
      <name val="Calibri"/>
      <family val="2"/>
    </font>
    <font>
      <u val="single"/>
      <sz val="12"/>
      <color indexed="12"/>
      <name val="SchoolBook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SchoolBook"/>
      <family val="0"/>
    </font>
    <font>
      <sz val="11"/>
      <color indexed="52"/>
      <name val="Calibri"/>
      <family val="2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sz val="14"/>
      <color indexed="10"/>
      <name val="Times New Roman"/>
      <family val="1"/>
    </font>
    <font>
      <sz val="12"/>
      <color indexed="10"/>
      <name val="Arial Cyr"/>
      <family val="2"/>
    </font>
    <font>
      <sz val="14"/>
      <color indexed="8"/>
      <name val="Times New Roman"/>
      <family val="1"/>
    </font>
    <font>
      <sz val="12"/>
      <color indexed="8"/>
      <name val="Arial Cyr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SchoolBook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SchoolBook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"/>
      <family val="2"/>
    </font>
    <font>
      <sz val="12"/>
      <color rgb="FF000000"/>
      <name val="Times New Roman"/>
      <family val="1"/>
    </font>
    <font>
      <sz val="14"/>
      <color rgb="FFFF0000"/>
      <name val="Times New Roman"/>
      <family val="1"/>
    </font>
    <font>
      <sz val="12"/>
      <color rgb="FFFF0000"/>
      <name val="Arial Cyr"/>
      <family val="2"/>
    </font>
    <font>
      <sz val="14"/>
      <color theme="1"/>
      <name val="Times New Roman"/>
      <family val="1"/>
    </font>
    <font>
      <sz val="12"/>
      <color theme="1"/>
      <name val="Arial Cyr"/>
      <family val="2"/>
    </font>
    <font>
      <b/>
      <sz val="14"/>
      <color theme="1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6"/>
      </top>
      <bottom style="double">
        <color indexed="5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>
        <color indexed="63"/>
      </right>
      <top style="medium"/>
      <bottom/>
    </border>
    <border>
      <left style="medium"/>
      <right/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/>
      <bottom style="medium"/>
    </border>
    <border>
      <left style="thin"/>
      <right style="medium"/>
      <top/>
      <bottom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6" fillId="6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7" fillId="33" borderId="0" applyNumberFormat="0" applyBorder="0" applyAlignment="0" applyProtection="0"/>
    <xf numFmtId="0" fontId="8" fillId="34" borderId="1" applyNumberFormat="0" applyAlignment="0" applyProtection="0"/>
    <xf numFmtId="0" fontId="9" fillId="35" borderId="2" applyNumberFormat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13" borderId="1" applyNumberFormat="0" applyAlignment="0" applyProtection="0"/>
    <xf numFmtId="0" fontId="16" fillId="0" borderId="6" applyNumberFormat="0" applyFill="0" applyAlignment="0" applyProtection="0"/>
    <xf numFmtId="0" fontId="17" fillId="13" borderId="0" applyNumberFormat="0" applyBorder="0" applyAlignment="0" applyProtection="0"/>
    <xf numFmtId="0" fontId="0" fillId="4" borderId="7" applyNumberFormat="0" applyFont="0" applyAlignment="0" applyProtection="0"/>
    <xf numFmtId="0" fontId="18" fillId="34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3" fillId="42" borderId="10" applyNumberFormat="0" applyAlignment="0" applyProtection="0"/>
    <xf numFmtId="0" fontId="54" fillId="43" borderId="11" applyNumberFormat="0" applyAlignment="0" applyProtection="0"/>
    <xf numFmtId="0" fontId="55" fillId="43" borderId="10" applyNumberFormat="0" applyAlignment="0" applyProtection="0"/>
    <xf numFmtId="0" fontId="5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7" fillId="0" borderId="12" applyNumberFormat="0" applyFill="0" applyAlignment="0" applyProtection="0"/>
    <xf numFmtId="0" fontId="58" fillId="0" borderId="13" applyNumberFormat="0" applyFill="0" applyAlignment="0" applyProtection="0"/>
    <xf numFmtId="0" fontId="59" fillId="0" borderId="14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5" applyNumberFormat="0" applyFill="0" applyAlignment="0" applyProtection="0"/>
    <xf numFmtId="0" fontId="61" fillId="44" borderId="16" applyNumberFormat="0" applyAlignment="0" applyProtection="0"/>
    <xf numFmtId="0" fontId="62" fillId="0" borderId="0" applyNumberFormat="0" applyFill="0" applyBorder="0" applyAlignment="0" applyProtection="0"/>
    <xf numFmtId="0" fontId="63" fillId="45" borderId="0" applyNumberFormat="0" applyBorder="0" applyAlignment="0" applyProtection="0"/>
    <xf numFmtId="0" fontId="23" fillId="0" borderId="0">
      <alignment/>
      <protection/>
    </xf>
    <xf numFmtId="0" fontId="64" fillId="0" borderId="0" applyNumberFormat="0" applyFill="0" applyBorder="0" applyAlignment="0" applyProtection="0"/>
    <xf numFmtId="0" fontId="65" fillId="46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47" borderId="17" applyNumberFormat="0" applyFont="0" applyAlignment="0" applyProtection="0"/>
    <xf numFmtId="9" fontId="0" fillId="0" borderId="0" applyFont="0" applyFill="0" applyBorder="0" applyAlignment="0" applyProtection="0"/>
    <xf numFmtId="0" fontId="67" fillId="0" borderId="18" applyNumberFormat="0" applyFill="0" applyAlignment="0" applyProtection="0"/>
    <xf numFmtId="0" fontId="6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48" borderId="0" applyNumberFormat="0" applyBorder="0" applyAlignment="0" applyProtection="0"/>
  </cellStyleXfs>
  <cellXfs count="3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Alignment="1">
      <alignment wrapText="1"/>
    </xf>
    <xf numFmtId="0" fontId="5" fillId="0" borderId="0" xfId="0" applyFont="1" applyAlignment="1">
      <alignment/>
    </xf>
    <xf numFmtId="0" fontId="5" fillId="49" borderId="19" xfId="0" applyFont="1" applyFill="1" applyBorder="1" applyAlignment="1">
      <alignment vertical="center" wrapText="1"/>
    </xf>
    <xf numFmtId="0" fontId="70" fillId="49" borderId="19" xfId="0" applyFont="1" applyFill="1" applyBorder="1" applyAlignment="1">
      <alignment vertical="center" wrapText="1"/>
    </xf>
    <xf numFmtId="0" fontId="70" fillId="49" borderId="20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5" fillId="49" borderId="21" xfId="0" applyFont="1" applyFill="1" applyBorder="1" applyAlignment="1">
      <alignment vertical="center" wrapText="1"/>
    </xf>
    <xf numFmtId="0" fontId="70" fillId="49" borderId="21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2" fillId="49" borderId="21" xfId="0" applyFont="1" applyFill="1" applyBorder="1" applyAlignment="1">
      <alignment vertical="center" wrapText="1"/>
    </xf>
    <xf numFmtId="0" fontId="70" fillId="49" borderId="22" xfId="0" applyFont="1" applyFill="1" applyBorder="1" applyAlignment="1">
      <alignment vertical="center" wrapText="1"/>
    </xf>
    <xf numFmtId="0" fontId="5" fillId="49" borderId="23" xfId="0" applyFont="1" applyFill="1" applyBorder="1" applyAlignment="1">
      <alignment vertical="center" wrapText="1"/>
    </xf>
    <xf numFmtId="0" fontId="24" fillId="0" borderId="0" xfId="0" applyFont="1" applyFill="1" applyAlignment="1">
      <alignment wrapText="1"/>
    </xf>
    <xf numFmtId="0" fontId="25" fillId="0" borderId="0" xfId="0" applyFont="1" applyFill="1" applyAlignment="1">
      <alignment wrapText="1"/>
    </xf>
    <xf numFmtId="0" fontId="25" fillId="0" borderId="0" xfId="0" applyFont="1" applyFill="1" applyAlignment="1">
      <alignment horizontal="centerContinuous" vertical="center" wrapText="1"/>
    </xf>
    <xf numFmtId="49" fontId="25" fillId="0" borderId="24" xfId="0" applyNumberFormat="1" applyFont="1" applyFill="1" applyBorder="1" applyAlignment="1">
      <alignment horizontal="right" vertical="center" wrapText="1"/>
    </xf>
    <xf numFmtId="0" fontId="25" fillId="0" borderId="25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left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wrapText="1"/>
    </xf>
    <xf numFmtId="4" fontId="25" fillId="0" borderId="0" xfId="0" applyNumberFormat="1" applyFont="1" applyFill="1" applyBorder="1" applyAlignment="1">
      <alignment horizontal="right" wrapText="1"/>
    </xf>
    <xf numFmtId="4" fontId="25" fillId="0" borderId="0" xfId="0" applyNumberFormat="1" applyFont="1" applyFill="1" applyBorder="1" applyAlignment="1">
      <alignment wrapText="1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/>
    </xf>
    <xf numFmtId="0" fontId="25" fillId="49" borderId="22" xfId="0" applyFont="1" applyFill="1" applyBorder="1" applyAlignment="1">
      <alignment vertical="center" wrapText="1"/>
    </xf>
    <xf numFmtId="0" fontId="25" fillId="49" borderId="26" xfId="0" applyFont="1" applyFill="1" applyBorder="1" applyAlignment="1">
      <alignment vertical="center" wrapText="1"/>
    </xf>
    <xf numFmtId="0" fontId="25" fillId="49" borderId="21" xfId="0" applyFont="1" applyFill="1" applyBorder="1" applyAlignment="1">
      <alignment vertical="center" wrapText="1"/>
    </xf>
    <xf numFmtId="0" fontId="25" fillId="49" borderId="19" xfId="0" applyFont="1" applyFill="1" applyBorder="1" applyAlignment="1">
      <alignment vertical="center" wrapText="1"/>
    </xf>
    <xf numFmtId="0" fontId="71" fillId="49" borderId="19" xfId="0" applyFont="1" applyFill="1" applyBorder="1" applyAlignment="1">
      <alignment vertical="center" wrapText="1"/>
    </xf>
    <xf numFmtId="0" fontId="71" fillId="49" borderId="26" xfId="0" applyFont="1" applyFill="1" applyBorder="1" applyAlignment="1">
      <alignment vertical="center" wrapText="1"/>
    </xf>
    <xf numFmtId="0" fontId="71" fillId="49" borderId="21" xfId="0" applyFont="1" applyFill="1" applyBorder="1" applyAlignment="1">
      <alignment vertical="center" wrapText="1"/>
    </xf>
    <xf numFmtId="0" fontId="25" fillId="0" borderId="0" xfId="0" applyFont="1" applyFill="1" applyAlignment="1">
      <alignment horizontal="right" wrapText="1"/>
    </xf>
    <xf numFmtId="0" fontId="25" fillId="0" borderId="0" xfId="0" applyFont="1" applyFill="1" applyAlignment="1">
      <alignment vertical="center" wrapText="1"/>
    </xf>
    <xf numFmtId="49" fontId="25" fillId="49" borderId="19" xfId="0" applyNumberFormat="1" applyFont="1" applyFill="1" applyBorder="1" applyAlignment="1">
      <alignment vertical="center" wrapText="1"/>
    </xf>
    <xf numFmtId="0" fontId="25" fillId="0" borderId="0" xfId="0" applyFont="1" applyFill="1" applyAlignment="1">
      <alignment horizontal="justify" vertical="top" wrapText="1"/>
    </xf>
    <xf numFmtId="0" fontId="24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25" fillId="0" borderId="30" xfId="0" applyFont="1" applyFill="1" applyBorder="1" applyAlignment="1">
      <alignment vertical="center" wrapText="1"/>
    </xf>
    <xf numFmtId="0" fontId="25" fillId="0" borderId="31" xfId="0" applyFont="1" applyFill="1" applyBorder="1" applyAlignment="1">
      <alignment vertical="center" wrapText="1"/>
    </xf>
    <xf numFmtId="0" fontId="25" fillId="0" borderId="27" xfId="0" applyFont="1" applyFill="1" applyBorder="1" applyAlignment="1">
      <alignment vertical="center" wrapText="1"/>
    </xf>
    <xf numFmtId="0" fontId="24" fillId="0" borderId="30" xfId="0" applyFont="1" applyFill="1" applyBorder="1" applyAlignment="1">
      <alignment vertical="center" wrapText="1"/>
    </xf>
    <xf numFmtId="0" fontId="25" fillId="0" borderId="30" xfId="0" applyFont="1" applyFill="1" applyBorder="1" applyAlignment="1" quotePrefix="1">
      <alignment vertical="center" wrapText="1"/>
    </xf>
    <xf numFmtId="0" fontId="25" fillId="0" borderId="27" xfId="0" applyFont="1" applyFill="1" applyBorder="1" applyAlignment="1" quotePrefix="1">
      <alignment vertical="center" wrapText="1"/>
    </xf>
    <xf numFmtId="0" fontId="25" fillId="0" borderId="32" xfId="0" applyFont="1" applyFill="1" applyBorder="1" applyAlignment="1">
      <alignment vertical="center" wrapText="1"/>
    </xf>
    <xf numFmtId="0" fontId="25" fillId="0" borderId="33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25" fillId="0" borderId="34" xfId="0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49" borderId="21" xfId="0" applyFont="1" applyFill="1" applyBorder="1" applyAlignment="1">
      <alignment vertical="center" wrapText="1"/>
    </xf>
    <xf numFmtId="0" fontId="25" fillId="0" borderId="3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Fill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/>
    </xf>
    <xf numFmtId="49" fontId="2" fillId="0" borderId="0" xfId="0" applyNumberFormat="1" applyFont="1" applyFill="1" applyAlignment="1">
      <alignment horizontal="right" vertical="center" wrapText="1"/>
    </xf>
    <xf numFmtId="49" fontId="24" fillId="0" borderId="0" xfId="0" applyNumberFormat="1" applyFont="1" applyFill="1" applyAlignment="1">
      <alignment horizontal="right" vertical="center" wrapText="1"/>
    </xf>
    <xf numFmtId="49" fontId="25" fillId="0" borderId="0" xfId="0" applyNumberFormat="1" applyFont="1" applyFill="1" applyAlignment="1">
      <alignment horizontal="right" vertical="center" wrapText="1"/>
    </xf>
    <xf numFmtId="49" fontId="25" fillId="0" borderId="22" xfId="0" applyNumberFormat="1" applyFont="1" applyFill="1" applyBorder="1" applyAlignment="1">
      <alignment horizontal="right" vertical="center" wrapText="1"/>
    </xf>
    <xf numFmtId="49" fontId="25" fillId="0" borderId="36" xfId="0" applyNumberFormat="1" applyFont="1" applyFill="1" applyBorder="1" applyAlignment="1">
      <alignment horizontal="right" vertical="center" wrapText="1"/>
    </xf>
    <xf numFmtId="49" fontId="25" fillId="0" borderId="37" xfId="0" applyNumberFormat="1" applyFont="1" applyFill="1" applyBorder="1" applyAlignment="1">
      <alignment horizontal="right" vertical="center" wrapText="1"/>
    </xf>
    <xf numFmtId="49" fontId="25" fillId="0" borderId="38" xfId="0" applyNumberFormat="1" applyFont="1" applyFill="1" applyBorder="1" applyAlignment="1">
      <alignment horizontal="right" vertical="center" wrapText="1"/>
    </xf>
    <xf numFmtId="49" fontId="25" fillId="0" borderId="39" xfId="0" applyNumberFormat="1" applyFont="1" applyFill="1" applyBorder="1" applyAlignment="1">
      <alignment horizontal="right" vertical="center" wrapText="1"/>
    </xf>
    <xf numFmtId="49" fontId="25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5" fillId="0" borderId="27" xfId="0" applyFont="1" applyFill="1" applyBorder="1" applyAlignment="1">
      <alignment horizontal="right" vertical="center" wrapText="1"/>
    </xf>
    <xf numFmtId="0" fontId="25" fillId="0" borderId="30" xfId="0" applyFont="1" applyFill="1" applyBorder="1" applyAlignment="1" quotePrefix="1">
      <alignment horizontal="right" vertical="center" wrapText="1"/>
    </xf>
    <xf numFmtId="49" fontId="25" fillId="50" borderId="36" xfId="0" applyNumberFormat="1" applyFont="1" applyFill="1" applyBorder="1" applyAlignment="1">
      <alignment horizontal="right" vertical="center" wrapText="1"/>
    </xf>
    <xf numFmtId="0" fontId="25" fillId="50" borderId="30" xfId="0" applyFont="1" applyFill="1" applyBorder="1" applyAlignment="1">
      <alignment vertical="center" wrapText="1"/>
    </xf>
    <xf numFmtId="0" fontId="25" fillId="50" borderId="29" xfId="0" applyFont="1" applyFill="1" applyBorder="1" applyAlignment="1">
      <alignment horizontal="center" vertical="center" wrapText="1"/>
    </xf>
    <xf numFmtId="0" fontId="25" fillId="50" borderId="21" xfId="0" applyFont="1" applyFill="1" applyBorder="1" applyAlignment="1">
      <alignment vertical="center" wrapText="1"/>
    </xf>
    <xf numFmtId="0" fontId="25" fillId="50" borderId="19" xfId="0" applyFont="1" applyFill="1" applyBorder="1" applyAlignment="1">
      <alignment vertical="center" wrapText="1"/>
    </xf>
    <xf numFmtId="0" fontId="25" fillId="51" borderId="19" xfId="0" applyFont="1" applyFill="1" applyBorder="1" applyAlignment="1">
      <alignment vertical="center" wrapText="1"/>
    </xf>
    <xf numFmtId="0" fontId="25" fillId="0" borderId="30" xfId="0" applyFont="1" applyFill="1" applyBorder="1" applyAlignment="1" quotePrefix="1">
      <alignment horizontal="center" vertical="center" wrapText="1"/>
    </xf>
    <xf numFmtId="0" fontId="28" fillId="0" borderId="30" xfId="0" applyFont="1" applyFill="1" applyBorder="1" applyAlignment="1">
      <alignment vertical="center" wrapText="1"/>
    </xf>
    <xf numFmtId="0" fontId="24" fillId="0" borderId="30" xfId="0" applyFont="1" applyFill="1" applyBorder="1" applyAlignment="1" quotePrefix="1">
      <alignment vertical="center" wrapText="1"/>
    </xf>
    <xf numFmtId="49" fontId="25" fillId="50" borderId="37" xfId="0" applyNumberFormat="1" applyFont="1" applyFill="1" applyBorder="1" applyAlignment="1">
      <alignment horizontal="right" vertical="center" wrapText="1"/>
    </xf>
    <xf numFmtId="0" fontId="25" fillId="0" borderId="40" xfId="0" applyFont="1" applyFill="1" applyBorder="1" applyAlignment="1">
      <alignment horizontal="center" vertical="center" wrapText="1"/>
    </xf>
    <xf numFmtId="0" fontId="25" fillId="0" borderId="41" xfId="0" applyFont="1" applyFill="1" applyBorder="1" applyAlignment="1">
      <alignment horizontal="center" vertical="center" wrapText="1"/>
    </xf>
    <xf numFmtId="0" fontId="25" fillId="0" borderId="42" xfId="0" applyFont="1" applyFill="1" applyBorder="1" applyAlignment="1">
      <alignment horizontal="center" vertical="center" wrapText="1"/>
    </xf>
    <xf numFmtId="3" fontId="25" fillId="0" borderId="43" xfId="0" applyNumberFormat="1" applyFont="1" applyFill="1" applyBorder="1" applyAlignment="1">
      <alignment horizontal="right" wrapText="1"/>
    </xf>
    <xf numFmtId="4" fontId="25" fillId="0" borderId="43" xfId="0" applyNumberFormat="1" applyFont="1" applyFill="1" applyBorder="1" applyAlignment="1">
      <alignment horizontal="right" wrapText="1"/>
    </xf>
    <xf numFmtId="3" fontId="25" fillId="50" borderId="43" xfId="0" applyNumberFormat="1" applyFont="1" applyFill="1" applyBorder="1" applyAlignment="1">
      <alignment horizontal="right" wrapText="1"/>
    </xf>
    <xf numFmtId="3" fontId="25" fillId="0" borderId="43" xfId="0" applyNumberFormat="1" applyFont="1" applyFill="1" applyBorder="1" applyAlignment="1">
      <alignment wrapText="1"/>
    </xf>
    <xf numFmtId="4" fontId="25" fillId="0" borderId="43" xfId="0" applyNumberFormat="1" applyFont="1" applyFill="1" applyBorder="1" applyAlignment="1">
      <alignment wrapText="1"/>
    </xf>
    <xf numFmtId="4" fontId="25" fillId="0" borderId="42" xfId="0" applyNumberFormat="1" applyFont="1" applyFill="1" applyBorder="1" applyAlignment="1">
      <alignment horizontal="right" wrapText="1"/>
    </xf>
    <xf numFmtId="4" fontId="25" fillId="0" borderId="42" xfId="0" applyNumberFormat="1" applyFont="1" applyFill="1" applyBorder="1" applyAlignment="1">
      <alignment horizontal="right" vertical="center" wrapText="1"/>
    </xf>
    <xf numFmtId="4" fontId="25" fillId="0" borderId="43" xfId="0" applyNumberFormat="1" applyFont="1" applyFill="1" applyBorder="1" applyAlignment="1">
      <alignment horizontal="right" vertical="center" wrapText="1"/>
    </xf>
    <xf numFmtId="4" fontId="25" fillId="0" borderId="44" xfId="0" applyNumberFormat="1" applyFont="1" applyFill="1" applyBorder="1" applyAlignment="1">
      <alignment horizontal="right" wrapText="1"/>
    </xf>
    <xf numFmtId="4" fontId="25" fillId="0" borderId="44" xfId="0" applyNumberFormat="1" applyFont="1" applyFill="1" applyBorder="1" applyAlignment="1">
      <alignment horizontal="right" vertical="center" wrapText="1"/>
    </xf>
    <xf numFmtId="4" fontId="25" fillId="0" borderId="45" xfId="0" applyNumberFormat="1" applyFont="1" applyFill="1" applyBorder="1" applyAlignment="1">
      <alignment horizontal="right" vertical="center" wrapText="1"/>
    </xf>
    <xf numFmtId="49" fontId="27" fillId="0" borderId="0" xfId="95" applyNumberFormat="1" applyFont="1" applyAlignment="1" applyProtection="1">
      <alignment horizontal="left" vertical="top" wrapText="1"/>
      <protection locked="0"/>
    </xf>
    <xf numFmtId="0" fontId="25" fillId="0" borderId="27" xfId="0" applyFont="1" applyFill="1" applyBorder="1" applyAlignment="1" quotePrefix="1">
      <alignment horizontal="right" vertical="center" wrapText="1"/>
    </xf>
    <xf numFmtId="16" fontId="25" fillId="0" borderId="27" xfId="0" applyNumberFormat="1" applyFont="1" applyFill="1" applyBorder="1" applyAlignment="1" quotePrefix="1">
      <alignment horizontal="right" vertical="center" wrapText="1"/>
    </xf>
    <xf numFmtId="4" fontId="25" fillId="0" borderId="46" xfId="0" applyNumberFormat="1" applyFont="1" applyFill="1" applyBorder="1" applyAlignment="1">
      <alignment wrapText="1"/>
    </xf>
    <xf numFmtId="4" fontId="25" fillId="0" borderId="46" xfId="0" applyNumberFormat="1" applyFont="1" applyFill="1" applyBorder="1" applyAlignment="1">
      <alignment horizontal="right" wrapText="1"/>
    </xf>
    <xf numFmtId="49" fontId="25" fillId="0" borderId="38" xfId="0" applyNumberFormat="1" applyFont="1" applyFill="1" applyBorder="1" applyAlignment="1">
      <alignment horizontal="right" vertical="top" wrapText="1"/>
    </xf>
    <xf numFmtId="49" fontId="25" fillId="0" borderId="37" xfId="0" applyNumberFormat="1" applyFont="1" applyFill="1" applyBorder="1" applyAlignment="1">
      <alignment horizontal="right" vertical="top" wrapText="1"/>
    </xf>
    <xf numFmtId="49" fontId="25" fillId="0" borderId="39" xfId="0" applyNumberFormat="1" applyFont="1" applyFill="1" applyBorder="1" applyAlignment="1">
      <alignment horizontal="right" vertical="top" wrapText="1"/>
    </xf>
    <xf numFmtId="49" fontId="25" fillId="0" borderId="29" xfId="0" applyNumberFormat="1" applyFont="1" applyFill="1" applyBorder="1" applyAlignment="1">
      <alignment horizontal="right" vertical="top" wrapText="1"/>
    </xf>
    <xf numFmtId="49" fontId="25" fillId="0" borderId="36" xfId="0" applyNumberFormat="1" applyFont="1" applyFill="1" applyBorder="1" applyAlignment="1">
      <alignment horizontal="right" vertical="top" wrapText="1"/>
    </xf>
    <xf numFmtId="0" fontId="25" fillId="0" borderId="29" xfId="0" applyFont="1" applyFill="1" applyBorder="1" applyAlignment="1">
      <alignment vertical="center" wrapText="1"/>
    </xf>
    <xf numFmtId="4" fontId="25" fillId="0" borderId="47" xfId="0" applyNumberFormat="1" applyFont="1" applyFill="1" applyBorder="1" applyAlignment="1">
      <alignment horizontal="right" wrapText="1"/>
    </xf>
    <xf numFmtId="4" fontId="25" fillId="0" borderId="48" xfId="0" applyNumberFormat="1" applyFont="1" applyFill="1" applyBorder="1" applyAlignment="1">
      <alignment horizontal="right" wrapText="1"/>
    </xf>
    <xf numFmtId="4" fontId="25" fillId="0" borderId="29" xfId="0" applyNumberFormat="1" applyFont="1" applyFill="1" applyBorder="1" applyAlignment="1">
      <alignment horizontal="right" wrapText="1"/>
    </xf>
    <xf numFmtId="4" fontId="25" fillId="0" borderId="34" xfId="0" applyNumberFormat="1" applyFont="1" applyFill="1" applyBorder="1" applyAlignment="1">
      <alignment horizontal="right" wrapText="1"/>
    </xf>
    <xf numFmtId="49" fontId="25" fillId="0" borderId="0" xfId="0" applyNumberFormat="1" applyFont="1" applyFill="1" applyBorder="1" applyAlignment="1">
      <alignment horizontal="right" vertical="top" wrapText="1"/>
    </xf>
    <xf numFmtId="49" fontId="25" fillId="0" borderId="0" xfId="0" applyNumberFormat="1" applyFont="1" applyFill="1" applyAlignment="1">
      <alignment horizontal="right" vertical="top" wrapText="1"/>
    </xf>
    <xf numFmtId="0" fontId="2" fillId="0" borderId="29" xfId="0" applyFont="1" applyBorder="1" applyAlignment="1">
      <alignment/>
    </xf>
    <xf numFmtId="0" fontId="0" fillId="0" borderId="29" xfId="0" applyFont="1" applyFill="1" applyBorder="1" applyAlignment="1">
      <alignment vertical="top" wrapText="1"/>
    </xf>
    <xf numFmtId="49" fontId="25" fillId="0" borderId="49" xfId="0" applyNumberFormat="1" applyFont="1" applyFill="1" applyBorder="1" applyAlignment="1">
      <alignment horizontal="right" vertical="top" wrapText="1"/>
    </xf>
    <xf numFmtId="2" fontId="2" fillId="0" borderId="29" xfId="0" applyNumberFormat="1" applyFont="1" applyFill="1" applyBorder="1" applyAlignment="1">
      <alignment wrapText="1"/>
    </xf>
    <xf numFmtId="0" fontId="24" fillId="0" borderId="29" xfId="0" applyFont="1" applyFill="1" applyBorder="1" applyAlignment="1">
      <alignment vertical="center" wrapText="1"/>
    </xf>
    <xf numFmtId="2" fontId="2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2" fontId="2" fillId="0" borderId="29" xfId="0" applyNumberFormat="1" applyFont="1" applyFill="1" applyBorder="1" applyAlignment="1">
      <alignment vertical="top" wrapText="1"/>
    </xf>
    <xf numFmtId="2" fontId="0" fillId="0" borderId="29" xfId="0" applyNumberFormat="1" applyFont="1" applyFill="1" applyBorder="1" applyAlignment="1">
      <alignment vertical="top" wrapText="1"/>
    </xf>
    <xf numFmtId="2" fontId="4" fillId="0" borderId="29" xfId="0" applyNumberFormat="1" applyFont="1" applyFill="1" applyBorder="1" applyAlignment="1">
      <alignment vertical="top" wrapText="1"/>
    </xf>
    <xf numFmtId="2" fontId="2" fillId="0" borderId="29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wrapText="1"/>
    </xf>
    <xf numFmtId="2" fontId="2" fillId="0" borderId="28" xfId="0" applyNumberFormat="1" applyFont="1" applyFill="1" applyBorder="1" applyAlignment="1">
      <alignment wrapText="1"/>
    </xf>
    <xf numFmtId="0" fontId="25" fillId="0" borderId="0" xfId="0" applyFont="1" applyBorder="1" applyAlignment="1">
      <alignment vertical="center"/>
    </xf>
    <xf numFmtId="0" fontId="2" fillId="0" borderId="29" xfId="0" applyFont="1" applyFill="1" applyBorder="1" applyAlignment="1">
      <alignment horizontal="left" wrapText="1"/>
    </xf>
    <xf numFmtId="2" fontId="31" fillId="0" borderId="41" xfId="0" applyNumberFormat="1" applyFont="1" applyFill="1" applyBorder="1" applyAlignment="1">
      <alignment horizontal="center" vertical="center" wrapText="1"/>
    </xf>
    <xf numFmtId="1" fontId="2" fillId="0" borderId="41" xfId="0" applyNumberFormat="1" applyFont="1" applyFill="1" applyBorder="1" applyAlignment="1">
      <alignment horizontal="center" vertical="center"/>
    </xf>
    <xf numFmtId="2" fontId="2" fillId="0" borderId="42" xfId="0" applyNumberFormat="1" applyFont="1" applyFill="1" applyBorder="1" applyAlignment="1">
      <alignment vertical="center"/>
    </xf>
    <xf numFmtId="2" fontId="2" fillId="0" borderId="43" xfId="0" applyNumberFormat="1" applyFont="1" applyFill="1" applyBorder="1" applyAlignment="1">
      <alignment vertical="center"/>
    </xf>
    <xf numFmtId="2" fontId="2" fillId="0" borderId="50" xfId="0" applyNumberFormat="1" applyFont="1" applyFill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2" fontId="2" fillId="0" borderId="29" xfId="0" applyNumberFormat="1" applyFont="1" applyBorder="1" applyAlignment="1">
      <alignment vertical="center"/>
    </xf>
    <xf numFmtId="178" fontId="2" fillId="0" borderId="29" xfId="0" applyNumberFormat="1" applyFont="1" applyBorder="1" applyAlignment="1">
      <alignment vertical="center"/>
    </xf>
    <xf numFmtId="178" fontId="2" fillId="0" borderId="43" xfId="0" applyNumberFormat="1" applyFont="1" applyFill="1" applyBorder="1" applyAlignment="1">
      <alignment vertical="center"/>
    </xf>
    <xf numFmtId="2" fontId="2" fillId="0" borderId="29" xfId="0" applyNumberFormat="1" applyFont="1" applyFill="1" applyBorder="1" applyAlignment="1">
      <alignment vertical="center"/>
    </xf>
    <xf numFmtId="2" fontId="2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 vertical="top"/>
    </xf>
    <xf numFmtId="2" fontId="2" fillId="0" borderId="0" xfId="0" applyNumberFormat="1" applyFont="1" applyBorder="1" applyAlignment="1">
      <alignment/>
    </xf>
    <xf numFmtId="2" fontId="2" fillId="0" borderId="0" xfId="0" applyNumberFormat="1" applyFont="1" applyFill="1" applyBorder="1" applyAlignment="1">
      <alignment vertical="top" wrapText="1"/>
    </xf>
    <xf numFmtId="171" fontId="25" fillId="50" borderId="36" xfId="103" applyFont="1" applyFill="1" applyBorder="1" applyAlignment="1">
      <alignment horizontal="right" vertical="center" wrapText="1"/>
    </xf>
    <xf numFmtId="0" fontId="25" fillId="50" borderId="30" xfId="0" applyFont="1" applyFill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171" fontId="25" fillId="50" borderId="29" xfId="103" applyFont="1" applyFill="1" applyBorder="1" applyAlignment="1">
      <alignment horizontal="right" vertical="center" wrapText="1"/>
    </xf>
    <xf numFmtId="0" fontId="25" fillId="0" borderId="29" xfId="0" applyFont="1" applyBorder="1" applyAlignment="1">
      <alignment/>
    </xf>
    <xf numFmtId="0" fontId="25" fillId="0" borderId="29" xfId="0" applyFont="1" applyBorder="1" applyAlignment="1">
      <alignment wrapText="1"/>
    </xf>
    <xf numFmtId="0" fontId="25" fillId="0" borderId="51" xfId="0" applyFont="1" applyFill="1" applyBorder="1" applyAlignment="1">
      <alignment horizontal="center" vertical="center" wrapText="1"/>
    </xf>
    <xf numFmtId="4" fontId="25" fillId="0" borderId="52" xfId="0" applyNumberFormat="1" applyFont="1" applyFill="1" applyBorder="1" applyAlignment="1">
      <alignment horizontal="right" wrapText="1"/>
    </xf>
    <xf numFmtId="0" fontId="2" fillId="0" borderId="43" xfId="0" applyFont="1" applyBorder="1" applyAlignment="1">
      <alignment/>
    </xf>
    <xf numFmtId="0" fontId="0" fillId="0" borderId="43" xfId="0" applyFont="1" applyFill="1" applyBorder="1" applyAlignment="1">
      <alignment vertical="top" wrapText="1"/>
    </xf>
    <xf numFmtId="2" fontId="2" fillId="0" borderId="29" xfId="0" applyNumberFormat="1" applyFont="1" applyBorder="1" applyAlignment="1">
      <alignment/>
    </xf>
    <xf numFmtId="0" fontId="2" fillId="0" borderId="29" xfId="0" applyFont="1" applyBorder="1" applyAlignment="1">
      <alignment/>
    </xf>
    <xf numFmtId="2" fontId="2" fillId="0" borderId="29" xfId="0" applyNumberFormat="1" applyFont="1" applyFill="1" applyBorder="1" applyAlignment="1">
      <alignment vertical="center" wrapText="1"/>
    </xf>
    <xf numFmtId="2" fontId="0" fillId="0" borderId="29" xfId="0" applyNumberFormat="1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horizontal="right" vertical="center" wrapText="1"/>
    </xf>
    <xf numFmtId="2" fontId="2" fillId="0" borderId="29" xfId="0" applyNumberFormat="1" applyFont="1" applyBorder="1" applyAlignment="1">
      <alignment vertical="center" wrapText="1"/>
    </xf>
    <xf numFmtId="2" fontId="2" fillId="0" borderId="29" xfId="0" applyNumberFormat="1" applyFont="1" applyFill="1" applyBorder="1" applyAlignment="1">
      <alignment horizontal="right" vertical="center" wrapText="1"/>
    </xf>
    <xf numFmtId="2" fontId="2" fillId="0" borderId="50" xfId="0" applyNumberFormat="1" applyFont="1" applyFill="1" applyBorder="1" applyAlignment="1">
      <alignment horizontal="right"/>
    </xf>
    <xf numFmtId="2" fontId="2" fillId="0" borderId="29" xfId="0" applyNumberFormat="1" applyFont="1" applyFill="1" applyBorder="1" applyAlignment="1">
      <alignment/>
    </xf>
    <xf numFmtId="0" fontId="2" fillId="0" borderId="29" xfId="0" applyFont="1" applyFill="1" applyBorder="1" applyAlignment="1">
      <alignment/>
    </xf>
    <xf numFmtId="2" fontId="2" fillId="0" borderId="53" xfId="0" applyNumberFormat="1" applyFont="1" applyFill="1" applyBorder="1" applyAlignment="1">
      <alignment horizontal="right"/>
    </xf>
    <xf numFmtId="2" fontId="2" fillId="0" borderId="54" xfId="0" applyNumberFormat="1" applyFont="1" applyFill="1" applyBorder="1" applyAlignment="1">
      <alignment horizontal="right"/>
    </xf>
    <xf numFmtId="2" fontId="2" fillId="0" borderId="43" xfId="0" applyNumberFormat="1" applyFont="1" applyFill="1" applyBorder="1" applyAlignment="1">
      <alignment/>
    </xf>
    <xf numFmtId="1" fontId="2" fillId="0" borderId="43" xfId="0" applyNumberFormat="1" applyFont="1" applyFill="1" applyBorder="1" applyAlignment="1">
      <alignment/>
    </xf>
    <xf numFmtId="1" fontId="2" fillId="0" borderId="29" xfId="0" applyNumberFormat="1" applyFont="1" applyBorder="1" applyAlignment="1">
      <alignment/>
    </xf>
    <xf numFmtId="0" fontId="2" fillId="0" borderId="28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2" fillId="0" borderId="22" xfId="0" applyFont="1" applyBorder="1" applyAlignment="1">
      <alignment vertical="center" wrapText="1"/>
    </xf>
    <xf numFmtId="0" fontId="25" fillId="0" borderId="52" xfId="0" applyNumberFormat="1" applyFont="1" applyFill="1" applyBorder="1" applyAlignment="1">
      <alignment horizontal="right" vertical="top" wrapText="1"/>
    </xf>
    <xf numFmtId="0" fontId="25" fillId="0" borderId="37" xfId="0" applyNumberFormat="1" applyFont="1" applyFill="1" applyBorder="1" applyAlignment="1">
      <alignment horizontal="right" vertical="center" wrapText="1"/>
    </xf>
    <xf numFmtId="0" fontId="25" fillId="0" borderId="27" xfId="0" applyFont="1" applyFill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49" fontId="32" fillId="0" borderId="36" xfId="0" applyNumberFormat="1" applyFont="1" applyFill="1" applyBorder="1" applyAlignment="1">
      <alignment horizontal="right" vertical="center" wrapText="1"/>
    </xf>
    <xf numFmtId="0" fontId="28" fillId="0" borderId="27" xfId="0" applyFont="1" applyFill="1" applyBorder="1" applyAlignment="1">
      <alignment horizontal="left" vertical="center" wrapText="1"/>
    </xf>
    <xf numFmtId="0" fontId="32" fillId="0" borderId="28" xfId="0" applyFont="1" applyFill="1" applyBorder="1" applyAlignment="1">
      <alignment horizontal="center" vertical="center" wrapText="1"/>
    </xf>
    <xf numFmtId="2" fontId="32" fillId="0" borderId="42" xfId="0" applyNumberFormat="1" applyFont="1" applyFill="1" applyBorder="1" applyAlignment="1">
      <alignment vertical="center"/>
    </xf>
    <xf numFmtId="0" fontId="32" fillId="0" borderId="28" xfId="0" applyFont="1" applyBorder="1" applyAlignment="1">
      <alignment vertical="center"/>
    </xf>
    <xf numFmtId="49" fontId="32" fillId="0" borderId="37" xfId="0" applyNumberFormat="1" applyFont="1" applyFill="1" applyBorder="1" applyAlignment="1">
      <alignment horizontal="right" vertical="center" wrapText="1"/>
    </xf>
    <xf numFmtId="0" fontId="32" fillId="0" borderId="30" xfId="0" applyFont="1" applyFill="1" applyBorder="1" applyAlignment="1">
      <alignment vertical="center" wrapText="1"/>
    </xf>
    <xf numFmtId="0" fontId="32" fillId="0" borderId="29" xfId="0" applyFont="1" applyFill="1" applyBorder="1" applyAlignment="1">
      <alignment horizontal="center" vertical="center" wrapText="1"/>
    </xf>
    <xf numFmtId="2" fontId="32" fillId="0" borderId="43" xfId="0" applyNumberFormat="1" applyFont="1" applyFill="1" applyBorder="1" applyAlignment="1">
      <alignment vertical="center"/>
    </xf>
    <xf numFmtId="2" fontId="32" fillId="0" borderId="29" xfId="0" applyNumberFormat="1" applyFont="1" applyBorder="1" applyAlignment="1">
      <alignment vertical="center"/>
    </xf>
    <xf numFmtId="0" fontId="32" fillId="0" borderId="29" xfId="0" applyFont="1" applyBorder="1" applyAlignment="1">
      <alignment vertical="center"/>
    </xf>
    <xf numFmtId="0" fontId="32" fillId="0" borderId="0" xfId="0" applyFont="1" applyFill="1" applyBorder="1" applyAlignment="1">
      <alignment horizontal="center" vertical="center" wrapText="1"/>
    </xf>
    <xf numFmtId="2" fontId="32" fillId="0" borderId="29" xfId="0" applyNumberFormat="1" applyFont="1" applyFill="1" applyBorder="1" applyAlignment="1">
      <alignment vertical="center"/>
    </xf>
    <xf numFmtId="0" fontId="32" fillId="0" borderId="29" xfId="0" applyFont="1" applyFill="1" applyBorder="1" applyAlignment="1">
      <alignment vertical="center"/>
    </xf>
    <xf numFmtId="49" fontId="32" fillId="0" borderId="38" xfId="0" applyNumberFormat="1" applyFont="1" applyFill="1" applyBorder="1" applyAlignment="1">
      <alignment horizontal="right" vertical="center" wrapText="1"/>
    </xf>
    <xf numFmtId="0" fontId="32" fillId="0" borderId="31" xfId="0" applyFont="1" applyFill="1" applyBorder="1" applyAlignment="1">
      <alignment vertical="center" wrapText="1"/>
    </xf>
    <xf numFmtId="0" fontId="32" fillId="0" borderId="27" xfId="0" applyFont="1" applyFill="1" applyBorder="1" applyAlignment="1">
      <alignment vertical="center" wrapText="1"/>
    </xf>
    <xf numFmtId="0" fontId="32" fillId="0" borderId="27" xfId="0" applyFont="1" applyFill="1" applyBorder="1" applyAlignment="1">
      <alignment horizontal="center" vertical="center" wrapText="1"/>
    </xf>
    <xf numFmtId="49" fontId="32" fillId="50" borderId="36" xfId="0" applyNumberFormat="1" applyFont="1" applyFill="1" applyBorder="1" applyAlignment="1">
      <alignment horizontal="right" vertical="center" wrapText="1"/>
    </xf>
    <xf numFmtId="0" fontId="32" fillId="50" borderId="30" xfId="0" applyFont="1" applyFill="1" applyBorder="1" applyAlignment="1">
      <alignment vertical="center" wrapText="1"/>
    </xf>
    <xf numFmtId="0" fontId="32" fillId="50" borderId="29" xfId="0" applyFont="1" applyFill="1" applyBorder="1" applyAlignment="1">
      <alignment horizontal="center" vertical="center" wrapText="1"/>
    </xf>
    <xf numFmtId="171" fontId="32" fillId="50" borderId="36" xfId="103" applyFont="1" applyFill="1" applyBorder="1" applyAlignment="1">
      <alignment horizontal="right" vertical="center" wrapText="1"/>
    </xf>
    <xf numFmtId="0" fontId="32" fillId="0" borderId="29" xfId="0" applyFont="1" applyBorder="1" applyAlignment="1">
      <alignment wrapText="1"/>
    </xf>
    <xf numFmtId="0" fontId="32" fillId="0" borderId="29" xfId="0" applyFont="1" applyBorder="1" applyAlignment="1">
      <alignment/>
    </xf>
    <xf numFmtId="0" fontId="32" fillId="0" borderId="30" xfId="0" applyFont="1" applyBorder="1" applyAlignment="1">
      <alignment/>
    </xf>
    <xf numFmtId="0" fontId="32" fillId="0" borderId="30" xfId="0" applyFont="1" applyFill="1" applyBorder="1" applyAlignment="1" quotePrefix="1">
      <alignment vertical="center" wrapText="1"/>
    </xf>
    <xf numFmtId="0" fontId="32" fillId="0" borderId="30" xfId="0" applyFont="1" applyFill="1" applyBorder="1" applyAlignment="1" quotePrefix="1">
      <alignment horizontal="center" vertical="center" wrapText="1"/>
    </xf>
    <xf numFmtId="0" fontId="28" fillId="0" borderId="30" xfId="0" applyFont="1" applyFill="1" applyBorder="1" applyAlignment="1" quotePrefix="1">
      <alignment vertical="center" wrapText="1"/>
    </xf>
    <xf numFmtId="0" fontId="32" fillId="0" borderId="27" xfId="0" applyFont="1" applyFill="1" applyBorder="1" applyAlignment="1" quotePrefix="1">
      <alignment vertical="center" wrapText="1"/>
    </xf>
    <xf numFmtId="178" fontId="32" fillId="0" borderId="29" xfId="0" applyNumberFormat="1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2" fontId="32" fillId="0" borderId="43" xfId="0" applyNumberFormat="1" applyFont="1" applyFill="1" applyBorder="1" applyAlignment="1">
      <alignment/>
    </xf>
    <xf numFmtId="2" fontId="32" fillId="0" borderId="29" xfId="0" applyNumberFormat="1" applyFont="1" applyBorder="1" applyAlignment="1">
      <alignment/>
    </xf>
    <xf numFmtId="0" fontId="32" fillId="0" borderId="29" xfId="0" applyFont="1" applyBorder="1" applyAlignment="1">
      <alignment/>
    </xf>
    <xf numFmtId="2" fontId="32" fillId="0" borderId="29" xfId="0" applyNumberFormat="1" applyFont="1" applyFill="1" applyBorder="1" applyAlignment="1">
      <alignment/>
    </xf>
    <xf numFmtId="0" fontId="32" fillId="0" borderId="34" xfId="0" applyFont="1" applyFill="1" applyBorder="1" applyAlignment="1">
      <alignment horizontal="center" vertical="center" wrapText="1"/>
    </xf>
    <xf numFmtId="0" fontId="32" fillId="0" borderId="29" xfId="0" applyFont="1" applyFill="1" applyBorder="1" applyAlignment="1">
      <alignment/>
    </xf>
    <xf numFmtId="49" fontId="32" fillId="0" borderId="38" xfId="0" applyNumberFormat="1" applyFont="1" applyFill="1" applyBorder="1" applyAlignment="1">
      <alignment horizontal="right" vertical="top" wrapText="1"/>
    </xf>
    <xf numFmtId="0" fontId="32" fillId="0" borderId="51" xfId="0" applyFont="1" applyFill="1" applyBorder="1" applyAlignment="1">
      <alignment horizontal="center" vertical="center" wrapText="1"/>
    </xf>
    <xf numFmtId="2" fontId="32" fillId="0" borderId="59" xfId="0" applyNumberFormat="1" applyFont="1" applyFill="1" applyBorder="1" applyAlignment="1">
      <alignment horizontal="right"/>
    </xf>
    <xf numFmtId="0" fontId="32" fillId="0" borderId="29" xfId="0" applyFont="1" applyBorder="1" applyAlignment="1">
      <alignment horizontal="center" vertical="center" wrapText="1"/>
    </xf>
    <xf numFmtId="49" fontId="32" fillId="0" borderId="37" xfId="0" applyNumberFormat="1" applyFont="1" applyFill="1" applyBorder="1" applyAlignment="1">
      <alignment horizontal="right" vertical="top" wrapText="1"/>
    </xf>
    <xf numFmtId="0" fontId="32" fillId="0" borderId="51" xfId="0" applyFont="1" applyBorder="1" applyAlignment="1">
      <alignment horizontal="center" vertical="center" wrapText="1"/>
    </xf>
    <xf numFmtId="0" fontId="32" fillId="0" borderId="32" xfId="0" applyFont="1" applyFill="1" applyBorder="1" applyAlignment="1">
      <alignment vertical="center" wrapText="1"/>
    </xf>
    <xf numFmtId="49" fontId="32" fillId="0" borderId="29" xfId="0" applyNumberFormat="1" applyFont="1" applyFill="1" applyBorder="1" applyAlignment="1">
      <alignment horizontal="right" vertical="top" wrapText="1"/>
    </xf>
    <xf numFmtId="0" fontId="32" fillId="0" borderId="29" xfId="0" applyFont="1" applyFill="1" applyBorder="1" applyAlignment="1">
      <alignment vertical="center" wrapText="1"/>
    </xf>
    <xf numFmtId="49" fontId="32" fillId="0" borderId="36" xfId="0" applyNumberFormat="1" applyFont="1" applyFill="1" applyBorder="1" applyAlignment="1">
      <alignment horizontal="right" vertical="top" wrapText="1"/>
    </xf>
    <xf numFmtId="2" fontId="32" fillId="0" borderId="29" xfId="0" applyNumberFormat="1" applyFont="1" applyFill="1" applyBorder="1" applyAlignment="1">
      <alignment horizontal="right" vertical="center" wrapText="1"/>
    </xf>
    <xf numFmtId="0" fontId="32" fillId="0" borderId="29" xfId="0" applyFont="1" applyFill="1" applyBorder="1" applyAlignment="1">
      <alignment horizontal="left" wrapText="1"/>
    </xf>
    <xf numFmtId="2" fontId="32" fillId="0" borderId="29" xfId="0" applyNumberFormat="1" applyFont="1" applyFill="1" applyBorder="1" applyAlignment="1">
      <alignment vertical="top" wrapText="1"/>
    </xf>
    <xf numFmtId="0" fontId="32" fillId="0" borderId="43" xfId="0" applyFont="1" applyBorder="1" applyAlignment="1">
      <alignment/>
    </xf>
    <xf numFmtId="2" fontId="33" fillId="0" borderId="29" xfId="0" applyNumberFormat="1" applyFont="1" applyFill="1" applyBorder="1" applyAlignment="1">
      <alignment vertical="top" wrapText="1"/>
    </xf>
    <xf numFmtId="0" fontId="32" fillId="0" borderId="29" xfId="0" applyFont="1" applyFill="1" applyBorder="1" applyAlignment="1">
      <alignment vertical="top" wrapText="1"/>
    </xf>
    <xf numFmtId="0" fontId="32" fillId="0" borderId="43" xfId="0" applyFont="1" applyFill="1" applyBorder="1" applyAlignment="1">
      <alignment vertical="top" wrapText="1"/>
    </xf>
    <xf numFmtId="2" fontId="32" fillId="0" borderId="29" xfId="0" applyNumberFormat="1" applyFont="1" applyFill="1" applyBorder="1" applyAlignment="1">
      <alignment vertical="center" wrapText="1"/>
    </xf>
    <xf numFmtId="2" fontId="32" fillId="0" borderId="29" xfId="0" applyNumberFormat="1" applyFont="1" applyBorder="1" applyAlignment="1">
      <alignment vertical="center" wrapText="1"/>
    </xf>
    <xf numFmtId="2" fontId="32" fillId="0" borderId="29" xfId="0" applyNumberFormat="1" applyFont="1" applyFill="1" applyBorder="1" applyAlignment="1">
      <alignment wrapText="1"/>
    </xf>
    <xf numFmtId="0" fontId="32" fillId="0" borderId="35" xfId="0" applyFont="1" applyFill="1" applyBorder="1" applyAlignment="1">
      <alignment horizontal="center" vertical="center" wrapText="1"/>
    </xf>
    <xf numFmtId="0" fontId="28" fillId="0" borderId="29" xfId="0" applyFont="1" applyFill="1" applyBorder="1" applyAlignment="1">
      <alignment vertical="center" wrapText="1"/>
    </xf>
    <xf numFmtId="2" fontId="32" fillId="0" borderId="29" xfId="0" applyNumberFormat="1" applyFont="1" applyBorder="1" applyAlignment="1">
      <alignment/>
    </xf>
    <xf numFmtId="2" fontId="32" fillId="0" borderId="29" xfId="0" applyNumberFormat="1" applyFont="1" applyBorder="1" applyAlignment="1">
      <alignment vertical="top"/>
    </xf>
    <xf numFmtId="49" fontId="28" fillId="0" borderId="0" xfId="0" applyNumberFormat="1" applyFont="1" applyFill="1" applyAlignment="1">
      <alignment horizontal="right" vertical="center" wrapText="1"/>
    </xf>
    <xf numFmtId="0" fontId="28" fillId="0" borderId="0" xfId="0" applyFont="1" applyFill="1" applyAlignment="1">
      <alignment vertical="center" wrapText="1"/>
    </xf>
    <xf numFmtId="0" fontId="34" fillId="0" borderId="0" xfId="0" applyFont="1" applyAlignment="1">
      <alignment/>
    </xf>
    <xf numFmtId="0" fontId="34" fillId="0" borderId="0" xfId="0" applyFont="1" applyAlignment="1">
      <alignment/>
    </xf>
    <xf numFmtId="2" fontId="34" fillId="0" borderId="0" xfId="0" applyNumberFormat="1" applyFont="1" applyFill="1" applyBorder="1" applyAlignment="1">
      <alignment/>
    </xf>
    <xf numFmtId="0" fontId="32" fillId="0" borderId="0" xfId="0" applyFont="1" applyFill="1" applyAlignment="1">
      <alignment horizontal="left" vertical="center"/>
    </xf>
    <xf numFmtId="2" fontId="72" fillId="0" borderId="29" xfId="0" applyNumberFormat="1" applyFont="1" applyFill="1" applyBorder="1" applyAlignment="1">
      <alignment vertical="center" wrapText="1"/>
    </xf>
    <xf numFmtId="0" fontId="72" fillId="0" borderId="29" xfId="0" applyFont="1" applyBorder="1" applyAlignment="1">
      <alignment/>
    </xf>
    <xf numFmtId="2" fontId="73" fillId="0" borderId="29" xfId="0" applyNumberFormat="1" applyFont="1" applyBorder="1" applyAlignment="1">
      <alignment vertical="center"/>
    </xf>
    <xf numFmtId="2" fontId="72" fillId="0" borderId="43" xfId="0" applyNumberFormat="1" applyFont="1" applyFill="1" applyBorder="1" applyAlignment="1">
      <alignment/>
    </xf>
    <xf numFmtId="2" fontId="72" fillId="0" borderId="29" xfId="0" applyNumberFormat="1" applyFont="1" applyFill="1" applyBorder="1" applyAlignment="1">
      <alignment/>
    </xf>
    <xf numFmtId="2" fontId="72" fillId="0" borderId="29" xfId="0" applyNumberFormat="1" applyFont="1" applyBorder="1" applyAlignment="1">
      <alignment/>
    </xf>
    <xf numFmtId="0" fontId="73" fillId="0" borderId="0" xfId="0" applyFont="1" applyFill="1" applyBorder="1" applyAlignment="1">
      <alignment vertical="center"/>
    </xf>
    <xf numFmtId="0" fontId="74" fillId="0" borderId="30" xfId="0" applyFont="1" applyFill="1" applyBorder="1" applyAlignment="1">
      <alignment vertical="center" wrapText="1"/>
    </xf>
    <xf numFmtId="0" fontId="74" fillId="0" borderId="29" xfId="0" applyFont="1" applyFill="1" applyBorder="1" applyAlignment="1">
      <alignment horizontal="center" vertical="center" wrapText="1"/>
    </xf>
    <xf numFmtId="49" fontId="74" fillId="0" borderId="38" xfId="0" applyNumberFormat="1" applyFont="1" applyFill="1" applyBorder="1" applyAlignment="1">
      <alignment horizontal="right" vertical="top" wrapText="1"/>
    </xf>
    <xf numFmtId="2" fontId="74" fillId="0" borderId="43" xfId="0" applyNumberFormat="1" applyFont="1" applyFill="1" applyBorder="1" applyAlignment="1">
      <alignment/>
    </xf>
    <xf numFmtId="2" fontId="74" fillId="0" borderId="29" xfId="0" applyNumberFormat="1" applyFont="1" applyBorder="1" applyAlignment="1">
      <alignment/>
    </xf>
    <xf numFmtId="2" fontId="74" fillId="0" borderId="29" xfId="0" applyNumberFormat="1" applyFont="1" applyFill="1" applyBorder="1" applyAlignment="1">
      <alignment/>
    </xf>
    <xf numFmtId="2" fontId="75" fillId="0" borderId="29" xfId="0" applyNumberFormat="1" applyFont="1" applyBorder="1" applyAlignment="1">
      <alignment vertical="center"/>
    </xf>
    <xf numFmtId="0" fontId="75" fillId="0" borderId="0" xfId="0" applyFont="1" applyFill="1" applyBorder="1" applyAlignment="1">
      <alignment vertical="center"/>
    </xf>
    <xf numFmtId="4" fontId="2" fillId="0" borderId="29" xfId="0" applyNumberFormat="1" applyFont="1" applyBorder="1" applyAlignment="1">
      <alignment vertical="center"/>
    </xf>
    <xf numFmtId="49" fontId="28" fillId="0" borderId="37" xfId="0" applyNumberFormat="1" applyFont="1" applyFill="1" applyBorder="1" applyAlignment="1">
      <alignment horizontal="right" vertical="center" wrapText="1"/>
    </xf>
    <xf numFmtId="49" fontId="28" fillId="50" borderId="37" xfId="0" applyNumberFormat="1" applyFont="1" applyFill="1" applyBorder="1" applyAlignment="1">
      <alignment horizontal="right" vertical="center" wrapText="1"/>
    </xf>
    <xf numFmtId="0" fontId="28" fillId="0" borderId="37" xfId="0" applyNumberFormat="1" applyFont="1" applyFill="1" applyBorder="1" applyAlignment="1">
      <alignment horizontal="right" vertical="center" wrapText="1"/>
    </xf>
    <xf numFmtId="0" fontId="28" fillId="0" borderId="31" xfId="0" applyFont="1" applyFill="1" applyBorder="1" applyAlignment="1">
      <alignment vertical="center" wrapText="1"/>
    </xf>
    <xf numFmtId="49" fontId="28" fillId="0" borderId="36" xfId="0" applyNumberFormat="1" applyFont="1" applyFill="1" applyBorder="1" applyAlignment="1">
      <alignment horizontal="right" vertical="center" wrapText="1"/>
    </xf>
    <xf numFmtId="0" fontId="28" fillId="0" borderId="27" xfId="0" applyFont="1" applyFill="1" applyBorder="1" applyAlignment="1">
      <alignment vertical="center" wrapText="1"/>
    </xf>
    <xf numFmtId="0" fontId="28" fillId="50" borderId="30" xfId="0" applyFont="1" applyFill="1" applyBorder="1" applyAlignment="1">
      <alignment vertical="center" wrapText="1"/>
    </xf>
    <xf numFmtId="49" fontId="28" fillId="50" borderId="36" xfId="0" applyNumberFormat="1" applyFont="1" applyFill="1" applyBorder="1" applyAlignment="1">
      <alignment horizontal="right" vertical="center" wrapText="1"/>
    </xf>
    <xf numFmtId="171" fontId="28" fillId="50" borderId="36" xfId="103" applyFont="1" applyFill="1" applyBorder="1" applyAlignment="1">
      <alignment horizontal="right" vertical="center" wrapText="1"/>
    </xf>
    <xf numFmtId="185" fontId="28" fillId="50" borderId="36" xfId="103" applyNumberFormat="1" applyFont="1" applyFill="1" applyBorder="1" applyAlignment="1">
      <alignment horizontal="right" vertical="center" wrapText="1"/>
    </xf>
    <xf numFmtId="49" fontId="28" fillId="0" borderId="38" xfId="0" applyNumberFormat="1" applyFont="1" applyFill="1" applyBorder="1" applyAlignment="1">
      <alignment horizontal="right" vertical="center" wrapText="1"/>
    </xf>
    <xf numFmtId="49" fontId="76" fillId="0" borderId="38" xfId="0" applyNumberFormat="1" applyFont="1" applyFill="1" applyBorder="1" applyAlignment="1">
      <alignment horizontal="right" vertical="center" wrapText="1"/>
    </xf>
    <xf numFmtId="0" fontId="76" fillId="0" borderId="30" xfId="0" applyFont="1" applyFill="1" applyBorder="1" applyAlignment="1">
      <alignment vertical="center" wrapText="1"/>
    </xf>
    <xf numFmtId="49" fontId="28" fillId="0" borderId="38" xfId="0" applyNumberFormat="1" applyFont="1" applyFill="1" applyBorder="1" applyAlignment="1">
      <alignment horizontal="right" vertical="top" wrapText="1"/>
    </xf>
    <xf numFmtId="49" fontId="28" fillId="0" borderId="37" xfId="0" applyNumberFormat="1" applyFont="1" applyFill="1" applyBorder="1" applyAlignment="1">
      <alignment horizontal="right" vertical="top" wrapText="1"/>
    </xf>
    <xf numFmtId="49" fontId="28" fillId="0" borderId="39" xfId="0" applyNumberFormat="1" applyFont="1" applyFill="1" applyBorder="1" applyAlignment="1">
      <alignment horizontal="right" vertical="top" wrapText="1"/>
    </xf>
    <xf numFmtId="49" fontId="32" fillId="50" borderId="36" xfId="103" applyNumberFormat="1" applyFont="1" applyFill="1" applyBorder="1" applyAlignment="1">
      <alignment horizontal="right" vertical="center" wrapText="1"/>
    </xf>
    <xf numFmtId="0" fontId="73" fillId="0" borderId="0" xfId="0" applyFont="1" applyBorder="1" applyAlignment="1">
      <alignment vertical="center"/>
    </xf>
    <xf numFmtId="49" fontId="32" fillId="0" borderId="30" xfId="0" applyNumberFormat="1" applyFont="1" applyFill="1" applyBorder="1" applyAlignment="1" quotePrefix="1">
      <alignment vertical="center" wrapText="1"/>
    </xf>
    <xf numFmtId="0" fontId="32" fillId="50" borderId="30" xfId="0" applyFont="1" applyFill="1" applyBorder="1" applyAlignment="1" quotePrefix="1">
      <alignment vertical="center" wrapText="1"/>
    </xf>
    <xf numFmtId="2" fontId="32" fillId="50" borderId="43" xfId="0" applyNumberFormat="1" applyFont="1" applyFill="1" applyBorder="1" applyAlignment="1">
      <alignment vertical="center"/>
    </xf>
    <xf numFmtId="2" fontId="32" fillId="50" borderId="29" xfId="0" applyNumberFormat="1" applyFont="1" applyFill="1" applyBorder="1" applyAlignment="1">
      <alignment vertical="center"/>
    </xf>
    <xf numFmtId="2" fontId="2" fillId="50" borderId="29" xfId="0" applyNumberFormat="1" applyFont="1" applyFill="1" applyBorder="1" applyAlignment="1">
      <alignment vertical="center"/>
    </xf>
    <xf numFmtId="4" fontId="2" fillId="50" borderId="29" xfId="0" applyNumberFormat="1" applyFont="1" applyFill="1" applyBorder="1" applyAlignment="1">
      <alignment vertical="center"/>
    </xf>
    <xf numFmtId="0" fontId="2" fillId="50" borderId="0" xfId="0" applyFont="1" applyFill="1" applyBorder="1" applyAlignment="1">
      <alignment vertical="center"/>
    </xf>
    <xf numFmtId="0" fontId="32" fillId="0" borderId="30" xfId="0" applyFont="1" applyFill="1" applyBorder="1" applyAlignment="1" quotePrefix="1">
      <alignment horizontal="left" vertical="center" wrapText="1"/>
    </xf>
    <xf numFmtId="49" fontId="32" fillId="0" borderId="38" xfId="0" applyNumberFormat="1" applyFont="1" applyFill="1" applyBorder="1" applyAlignment="1">
      <alignment horizontal="center" vertical="top" wrapText="1"/>
    </xf>
    <xf numFmtId="49" fontId="32" fillId="0" borderId="39" xfId="0" applyNumberFormat="1" applyFont="1" applyFill="1" applyBorder="1" applyAlignment="1">
      <alignment horizontal="center" vertical="top" wrapText="1"/>
    </xf>
    <xf numFmtId="49" fontId="32" fillId="0" borderId="36" xfId="0" applyNumberFormat="1" applyFont="1" applyFill="1" applyBorder="1" applyAlignment="1">
      <alignment horizontal="center" vertical="top" wrapText="1"/>
    </xf>
    <xf numFmtId="0" fontId="32" fillId="0" borderId="34" xfId="0" applyFont="1" applyFill="1" applyBorder="1" applyAlignment="1">
      <alignment horizontal="center" vertical="top" wrapText="1"/>
    </xf>
    <xf numFmtId="0" fontId="32" fillId="0" borderId="51" xfId="0" applyFont="1" applyFill="1" applyBorder="1" applyAlignment="1">
      <alignment horizontal="center" vertical="top" wrapText="1"/>
    </xf>
    <xf numFmtId="0" fontId="32" fillId="0" borderId="28" xfId="0" applyFont="1" applyFill="1" applyBorder="1" applyAlignment="1">
      <alignment horizontal="center" vertical="top" wrapText="1"/>
    </xf>
    <xf numFmtId="0" fontId="28" fillId="0" borderId="0" xfId="0" applyFont="1" applyFill="1" applyAlignment="1">
      <alignment horizontal="center" vertical="center" wrapText="1"/>
    </xf>
    <xf numFmtId="49" fontId="32" fillId="0" borderId="0" xfId="0" applyNumberFormat="1" applyFont="1" applyFill="1" applyAlignment="1">
      <alignment horizontal="left" vertical="center" wrapText="1"/>
    </xf>
    <xf numFmtId="0" fontId="32" fillId="0" borderId="0" xfId="0" applyFont="1" applyFill="1" applyAlignment="1">
      <alignment horizontal="left" vertical="center" wrapText="1"/>
    </xf>
    <xf numFmtId="0" fontId="0" fillId="0" borderId="0" xfId="0" applyAlignment="1">
      <alignment wrapText="1"/>
    </xf>
    <xf numFmtId="0" fontId="24" fillId="0" borderId="0" xfId="0" applyFont="1" applyFill="1" applyAlignment="1">
      <alignment horizontal="left" wrapText="1"/>
    </xf>
    <xf numFmtId="0" fontId="24" fillId="0" borderId="0" xfId="0" applyFont="1" applyFill="1" applyAlignment="1">
      <alignment horizontal="center" wrapText="1"/>
    </xf>
    <xf numFmtId="0" fontId="32" fillId="0" borderId="34" xfId="0" applyFont="1" applyFill="1" applyBorder="1" applyAlignment="1">
      <alignment horizontal="center" vertical="center" wrapText="1"/>
    </xf>
    <xf numFmtId="0" fontId="32" fillId="0" borderId="51" xfId="0" applyFont="1" applyFill="1" applyBorder="1" applyAlignment="1">
      <alignment horizontal="center" vertical="center" wrapText="1"/>
    </xf>
    <xf numFmtId="0" fontId="32" fillId="0" borderId="28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2" fontId="32" fillId="0" borderId="59" xfId="0" applyNumberFormat="1" applyFont="1" applyFill="1" applyBorder="1" applyAlignment="1">
      <alignment horizontal="right"/>
    </xf>
    <xf numFmtId="2" fontId="32" fillId="0" borderId="49" xfId="0" applyNumberFormat="1" applyFont="1" applyFill="1" applyBorder="1" applyAlignment="1">
      <alignment horizontal="right"/>
    </xf>
    <xf numFmtId="2" fontId="32" fillId="0" borderId="29" xfId="0" applyNumberFormat="1" applyFont="1" applyFill="1" applyBorder="1" applyAlignment="1">
      <alignment/>
    </xf>
    <xf numFmtId="2" fontId="32" fillId="0" borderId="29" xfId="0" applyNumberFormat="1" applyFont="1" applyBorder="1" applyAlignment="1">
      <alignment/>
    </xf>
    <xf numFmtId="0" fontId="32" fillId="0" borderId="29" xfId="0" applyFont="1" applyFill="1" applyBorder="1" applyAlignment="1">
      <alignment vertical="top" wrapText="1"/>
    </xf>
    <xf numFmtId="0" fontId="32" fillId="0" borderId="43" xfId="0" applyFont="1" applyFill="1" applyBorder="1" applyAlignment="1">
      <alignment vertical="top" wrapText="1"/>
    </xf>
    <xf numFmtId="2" fontId="32" fillId="0" borderId="34" xfId="0" applyNumberFormat="1" applyFont="1" applyFill="1" applyBorder="1" applyAlignment="1">
      <alignment/>
    </xf>
    <xf numFmtId="0" fontId="32" fillId="0" borderId="28" xfId="0" applyFont="1" applyBorder="1" applyAlignment="1">
      <alignment/>
    </xf>
    <xf numFmtId="0" fontId="0" fillId="0" borderId="0" xfId="0" applyAlignment="1">
      <alignment/>
    </xf>
    <xf numFmtId="0" fontId="32" fillId="0" borderId="29" xfId="0" applyFont="1" applyFill="1" applyBorder="1" applyAlignment="1">
      <alignment horizontal="left" vertical="top" wrapText="1"/>
    </xf>
    <xf numFmtId="0" fontId="25" fillId="0" borderId="0" xfId="0" applyFont="1" applyFill="1" applyAlignment="1">
      <alignment horizontal="justify" vertical="top" wrapText="1"/>
    </xf>
    <xf numFmtId="0" fontId="25" fillId="0" borderId="0" xfId="0" applyFont="1" applyFill="1" applyAlignment="1" quotePrefix="1">
      <alignment horizontal="justify" vertical="top" wrapText="1"/>
    </xf>
    <xf numFmtId="0" fontId="25" fillId="0" borderId="0" xfId="0" applyFont="1" applyFill="1" applyAlignment="1">
      <alignment horizontal="justify" wrapText="1"/>
    </xf>
    <xf numFmtId="0" fontId="25" fillId="0" borderId="0" xfId="0" applyFont="1" applyAlignment="1">
      <alignment horizontal="justify" wrapText="1"/>
    </xf>
    <xf numFmtId="0" fontId="0" fillId="0" borderId="0" xfId="0" applyAlignment="1">
      <alignment horizontal="justify" vertical="top" wrapText="1"/>
    </xf>
    <xf numFmtId="0" fontId="25" fillId="0" borderId="0" xfId="0" applyFont="1" applyFill="1" applyBorder="1" applyAlignment="1">
      <alignment horizontal="justify" vertical="top" wrapText="1"/>
    </xf>
    <xf numFmtId="0" fontId="71" fillId="0" borderId="0" xfId="0" applyFont="1" applyAlignment="1">
      <alignment horizontal="left" vertical="center" wrapText="1"/>
    </xf>
    <xf numFmtId="0" fontId="25" fillId="0" borderId="0" xfId="0" applyFont="1" applyFill="1" applyAlignment="1">
      <alignment horizontal="center" vertical="center" wrapText="1"/>
    </xf>
    <xf numFmtId="0" fontId="25" fillId="49" borderId="24" xfId="0" applyFont="1" applyFill="1" applyBorder="1" applyAlignment="1">
      <alignment vertical="center" wrapText="1"/>
    </xf>
    <xf numFmtId="0" fontId="25" fillId="49" borderId="39" xfId="0" applyFont="1" applyFill="1" applyBorder="1" applyAlignment="1">
      <alignment vertical="center" wrapText="1"/>
    </xf>
    <xf numFmtId="0" fontId="25" fillId="49" borderId="21" xfId="0" applyFont="1" applyFill="1" applyBorder="1" applyAlignment="1">
      <alignment vertical="center" wrapText="1"/>
    </xf>
    <xf numFmtId="0" fontId="71" fillId="0" borderId="0" xfId="0" applyFont="1" applyAlignment="1">
      <alignment vertical="center" wrapText="1"/>
    </xf>
    <xf numFmtId="0" fontId="71" fillId="0" borderId="0" xfId="0" applyFont="1" applyAlignment="1">
      <alignment horizontal="justify" vertical="center"/>
    </xf>
    <xf numFmtId="0" fontId="25" fillId="0" borderId="0" xfId="0" applyFont="1" applyAlignment="1">
      <alignment horizontal="justify" vertical="center"/>
    </xf>
    <xf numFmtId="0" fontId="71" fillId="49" borderId="24" xfId="0" applyFont="1" applyFill="1" applyBorder="1" applyAlignment="1">
      <alignment vertical="center" wrapText="1"/>
    </xf>
    <xf numFmtId="0" fontId="71" fillId="49" borderId="39" xfId="0" applyFont="1" applyFill="1" applyBorder="1" applyAlignment="1">
      <alignment vertical="center" wrapText="1"/>
    </xf>
    <xf numFmtId="0" fontId="71" fillId="49" borderId="21" xfId="0" applyFont="1" applyFill="1" applyBorder="1" applyAlignment="1">
      <alignment vertical="center" wrapText="1"/>
    </xf>
    <xf numFmtId="0" fontId="71" fillId="50" borderId="0" xfId="0" applyFont="1" applyFill="1" applyAlignment="1">
      <alignment horizontal="justify" vertical="center"/>
    </xf>
    <xf numFmtId="0" fontId="25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49" borderId="41" xfId="0" applyFont="1" applyFill="1" applyBorder="1" applyAlignment="1">
      <alignment vertical="center" wrapText="1"/>
    </xf>
    <xf numFmtId="0" fontId="5" fillId="49" borderId="60" xfId="0" applyFont="1" applyFill="1" applyBorder="1" applyAlignment="1">
      <alignment vertical="center" wrapText="1"/>
    </xf>
    <xf numFmtId="0" fontId="5" fillId="49" borderId="26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0" fillId="49" borderId="0" xfId="0" applyFont="1" applyFill="1" applyAlignment="1">
      <alignment vertical="center" wrapText="1"/>
    </xf>
    <xf numFmtId="0" fontId="5" fillId="49" borderId="24" xfId="0" applyFont="1" applyFill="1" applyBorder="1" applyAlignment="1">
      <alignment vertical="center" wrapText="1"/>
    </xf>
    <xf numFmtId="0" fontId="5" fillId="49" borderId="21" xfId="0" applyFont="1" applyFill="1" applyBorder="1" applyAlignment="1">
      <alignment vertical="center" wrapText="1"/>
    </xf>
    <xf numFmtId="2" fontId="2" fillId="0" borderId="29" xfId="0" applyNumberFormat="1" applyFont="1" applyFill="1" applyBorder="1" applyAlignment="1">
      <alignment/>
    </xf>
    <xf numFmtId="2" fontId="0" fillId="0" borderId="29" xfId="0" applyNumberFormat="1" applyBorder="1" applyAlignment="1">
      <alignment/>
    </xf>
    <xf numFmtId="0" fontId="2" fillId="0" borderId="29" xfId="0" applyFont="1" applyFill="1" applyBorder="1" applyAlignment="1">
      <alignment/>
    </xf>
    <xf numFmtId="0" fontId="0" fillId="0" borderId="29" xfId="0" applyBorder="1" applyAlignment="1">
      <alignment/>
    </xf>
    <xf numFmtId="2" fontId="2" fillId="0" borderId="50" xfId="0" applyNumberFormat="1" applyFont="1" applyFill="1" applyBorder="1" applyAlignment="1">
      <alignment horizontal="right"/>
    </xf>
    <xf numFmtId="2" fontId="2" fillId="0" borderId="54" xfId="0" applyNumberFormat="1" applyFont="1" applyFill="1" applyBorder="1" applyAlignment="1">
      <alignment horizontal="right"/>
    </xf>
    <xf numFmtId="0" fontId="25" fillId="0" borderId="48" xfId="0" applyFont="1" applyFill="1" applyBorder="1" applyAlignment="1">
      <alignment horizontal="center" vertical="center" wrapText="1"/>
    </xf>
    <xf numFmtId="0" fontId="25" fillId="0" borderId="61" xfId="0" applyFont="1" applyFill="1" applyBorder="1" applyAlignment="1">
      <alignment horizontal="center" vertical="center" wrapText="1"/>
    </xf>
    <xf numFmtId="0" fontId="25" fillId="0" borderId="47" xfId="0" applyFont="1" applyFill="1" applyBorder="1" applyAlignment="1">
      <alignment horizontal="center" vertical="center" wrapText="1"/>
    </xf>
    <xf numFmtId="0" fontId="25" fillId="0" borderId="34" xfId="0" applyFont="1" applyFill="1" applyBorder="1" applyAlignment="1">
      <alignment horizontal="center" vertical="center" wrapText="1"/>
    </xf>
    <xf numFmtId="0" fontId="25" fillId="0" borderId="51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left" vertical="top" wrapText="1"/>
    </xf>
    <xf numFmtId="0" fontId="26" fillId="50" borderId="0" xfId="0" applyFont="1" applyFill="1" applyAlignment="1">
      <alignment horizontal="justify" vertical="top" wrapText="1"/>
    </xf>
    <xf numFmtId="0" fontId="25" fillId="50" borderId="0" xfId="0" applyFont="1" applyFill="1" applyAlignment="1">
      <alignment horizontal="justify" vertical="top" wrapText="1"/>
    </xf>
    <xf numFmtId="0" fontId="2" fillId="0" borderId="29" xfId="0" applyFont="1" applyFill="1" applyBorder="1" applyAlignment="1">
      <alignment horizontal="left" vertical="top" wrapText="1"/>
    </xf>
    <xf numFmtId="49" fontId="25" fillId="0" borderId="38" xfId="0" applyNumberFormat="1" applyFont="1" applyFill="1" applyBorder="1" applyAlignment="1">
      <alignment horizontal="right" vertical="center" wrapText="1"/>
    </xf>
    <xf numFmtId="49" fontId="25" fillId="0" borderId="39" xfId="0" applyNumberFormat="1" applyFont="1" applyFill="1" applyBorder="1" applyAlignment="1">
      <alignment horizontal="right" vertical="center" wrapText="1"/>
    </xf>
    <xf numFmtId="49" fontId="25" fillId="0" borderId="36" xfId="0" applyNumberFormat="1" applyFont="1" applyFill="1" applyBorder="1" applyAlignment="1">
      <alignment horizontal="right" vertical="center" wrapText="1"/>
    </xf>
    <xf numFmtId="0" fontId="0" fillId="0" borderId="29" xfId="0" applyFont="1" applyFill="1" applyBorder="1" applyAlignment="1">
      <alignment vertical="top" wrapText="1"/>
    </xf>
    <xf numFmtId="0" fontId="0" fillId="0" borderId="43" xfId="0" applyFont="1" applyFill="1" applyBorder="1" applyAlignment="1">
      <alignment vertical="top" wrapText="1"/>
    </xf>
    <xf numFmtId="0" fontId="25" fillId="0" borderId="0" xfId="0" applyFont="1" applyFill="1" applyAlignment="1">
      <alignment horizontal="left" vertical="center" wrapText="1"/>
    </xf>
    <xf numFmtId="49" fontId="25" fillId="0" borderId="0" xfId="0" applyNumberFormat="1" applyFont="1" applyFill="1" applyAlignment="1">
      <alignment horizontal="left" vertical="center" wrapText="1"/>
    </xf>
    <xf numFmtId="49" fontId="25" fillId="0" borderId="38" xfId="0" applyNumberFormat="1" applyFont="1" applyFill="1" applyBorder="1" applyAlignment="1">
      <alignment horizontal="center" vertical="top" wrapText="1"/>
    </xf>
    <xf numFmtId="49" fontId="25" fillId="0" borderId="39" xfId="0" applyNumberFormat="1" applyFont="1" applyFill="1" applyBorder="1" applyAlignment="1">
      <alignment horizontal="center" vertical="top" wrapText="1"/>
    </xf>
    <xf numFmtId="49" fontId="25" fillId="0" borderId="36" xfId="0" applyNumberFormat="1" applyFont="1" applyFill="1" applyBorder="1" applyAlignment="1">
      <alignment horizontal="center" vertical="top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Денежный 2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762"/>
  <sheetViews>
    <sheetView tabSelected="1" view="pageBreakPreview" zoomScale="60" zoomScalePageLayoutView="0" workbookViewId="0" topLeftCell="A673">
      <selection activeCell="B671" sqref="B671"/>
    </sheetView>
  </sheetViews>
  <sheetFormatPr defaultColWidth="8.796875" defaultRowHeight="15"/>
  <cols>
    <col min="1" max="1" width="9.59765625" style="0" customWidth="1"/>
    <col min="2" max="2" width="49.3984375" style="0" customWidth="1"/>
    <col min="3" max="3" width="27.3984375" style="0" customWidth="1"/>
    <col min="4" max="4" width="0.203125" style="0" hidden="1" customWidth="1"/>
    <col min="5" max="5" width="7.8984375" style="0" hidden="1" customWidth="1"/>
    <col min="6" max="7" width="0.1015625" style="0" hidden="1" customWidth="1"/>
    <col min="8" max="8" width="10" style="0" hidden="1" customWidth="1"/>
    <col min="9" max="9" width="9.69921875" style="0" hidden="1" customWidth="1"/>
    <col min="10" max="10" width="12.3984375" style="0" customWidth="1"/>
  </cols>
  <sheetData>
    <row r="1" spans="1:4" s="1" customFormat="1" ht="9" customHeight="1">
      <c r="A1" s="74"/>
      <c r="B1" s="51"/>
      <c r="C1" s="68"/>
      <c r="D1" s="132"/>
    </row>
    <row r="2" spans="1:6" s="257" customFormat="1" ht="19.5" customHeight="1">
      <c r="A2" s="255"/>
      <c r="B2" s="256" t="s">
        <v>2307</v>
      </c>
      <c r="C2" s="309" t="s">
        <v>2306</v>
      </c>
      <c r="D2" s="309"/>
      <c r="E2" s="309"/>
      <c r="F2" s="309"/>
    </row>
    <row r="3" spans="1:7" s="258" customFormat="1" ht="16.5" customHeight="1">
      <c r="A3" s="311" t="s">
        <v>1037</v>
      </c>
      <c r="B3" s="311"/>
      <c r="C3" s="311" t="s">
        <v>2311</v>
      </c>
      <c r="D3" s="311"/>
      <c r="E3" s="311"/>
      <c r="F3" s="311"/>
      <c r="G3" s="312"/>
    </row>
    <row r="4" spans="1:7" s="257" customFormat="1" ht="16.5" customHeight="1">
      <c r="A4" s="310" t="s">
        <v>1038</v>
      </c>
      <c r="B4" s="310"/>
      <c r="C4" s="311" t="s">
        <v>2308</v>
      </c>
      <c r="D4" s="311"/>
      <c r="E4" s="311"/>
      <c r="F4" s="311"/>
      <c r="G4" s="312"/>
    </row>
    <row r="5" spans="1:7" s="257" customFormat="1" ht="16.5" customHeight="1">
      <c r="A5" s="310" t="s">
        <v>1039</v>
      </c>
      <c r="B5" s="310"/>
      <c r="C5" s="311" t="s">
        <v>2309</v>
      </c>
      <c r="D5" s="311"/>
      <c r="E5" s="311"/>
      <c r="F5" s="311"/>
      <c r="G5" s="312"/>
    </row>
    <row r="6" spans="1:6" s="257" customFormat="1" ht="16.5" customHeight="1">
      <c r="A6" s="310" t="s">
        <v>2310</v>
      </c>
      <c r="B6" s="310"/>
      <c r="C6" s="260" t="s">
        <v>2303</v>
      </c>
      <c r="D6" s="259"/>
      <c r="E6" s="259"/>
      <c r="F6" s="259"/>
    </row>
    <row r="7" spans="1:7" s="257" customFormat="1" ht="16.5" customHeight="1">
      <c r="A7" s="310" t="s">
        <v>2361</v>
      </c>
      <c r="B7" s="310"/>
      <c r="C7" s="311" t="s">
        <v>2362</v>
      </c>
      <c r="D7" s="311"/>
      <c r="E7" s="311"/>
      <c r="F7" s="311"/>
      <c r="G7" s="327"/>
    </row>
    <row r="8" spans="1:5" s="1" customFormat="1" ht="3.75" customHeight="1">
      <c r="A8" s="313"/>
      <c r="B8" s="313"/>
      <c r="C8" s="313"/>
      <c r="D8" s="134"/>
      <c r="E8" s="4"/>
    </row>
    <row r="9" spans="1:6" s="5" customFormat="1" ht="20.25" customHeight="1">
      <c r="A9" s="314" t="s">
        <v>2368</v>
      </c>
      <c r="B9" s="314"/>
      <c r="C9" s="314"/>
      <c r="D9" s="314"/>
      <c r="E9" s="314"/>
      <c r="F9" s="314"/>
    </row>
    <row r="10" spans="1:6" s="5" customFormat="1" ht="45.75" customHeight="1">
      <c r="A10" s="318" t="s">
        <v>1454</v>
      </c>
      <c r="B10" s="318"/>
      <c r="C10" s="318"/>
      <c r="D10" s="318"/>
      <c r="E10" s="318"/>
      <c r="F10" s="318"/>
    </row>
    <row r="11" spans="1:4" s="5" customFormat="1" ht="20.25" customHeight="1" thickBot="1">
      <c r="A11" s="75"/>
      <c r="B11" s="24"/>
      <c r="C11" s="50"/>
      <c r="D11" s="132"/>
    </row>
    <row r="12" spans="1:10" s="7" customFormat="1" ht="53.25" customHeight="1" thickBot="1">
      <c r="A12" s="25" t="s">
        <v>1</v>
      </c>
      <c r="B12" s="26" t="s">
        <v>2</v>
      </c>
      <c r="C12" s="27" t="s">
        <v>3</v>
      </c>
      <c r="D12" s="143" t="s">
        <v>2304</v>
      </c>
      <c r="E12" s="188" t="s">
        <v>2305</v>
      </c>
      <c r="F12" s="188" t="s">
        <v>2302</v>
      </c>
      <c r="G12" s="188" t="s">
        <v>2302</v>
      </c>
      <c r="H12" s="188" t="s">
        <v>2302</v>
      </c>
      <c r="I12" s="188" t="s">
        <v>2302</v>
      </c>
      <c r="J12" s="188" t="s">
        <v>2302</v>
      </c>
    </row>
    <row r="13" spans="1:10" s="7" customFormat="1" ht="16.5" thickBot="1">
      <c r="A13" s="77">
        <v>1</v>
      </c>
      <c r="B13" s="28">
        <v>2</v>
      </c>
      <c r="C13" s="29">
        <v>3</v>
      </c>
      <c r="D13" s="144">
        <v>4</v>
      </c>
      <c r="E13" s="192">
        <v>5</v>
      </c>
      <c r="F13" s="193">
        <v>6</v>
      </c>
      <c r="G13" s="193">
        <v>4</v>
      </c>
      <c r="H13" s="193">
        <v>4</v>
      </c>
      <c r="I13" s="193">
        <v>4</v>
      </c>
      <c r="J13" s="193">
        <v>4</v>
      </c>
    </row>
    <row r="14" spans="1:6" s="7" customFormat="1" ht="16.5" customHeight="1">
      <c r="A14" s="194"/>
      <c r="B14" s="195" t="s">
        <v>5</v>
      </c>
      <c r="C14" s="196"/>
      <c r="D14" s="197"/>
      <c r="E14" s="198"/>
      <c r="F14" s="198"/>
    </row>
    <row r="15" spans="1:10" s="7" customFormat="1" ht="90" customHeight="1">
      <c r="A15" s="199">
        <v>1</v>
      </c>
      <c r="B15" s="200" t="s">
        <v>1256</v>
      </c>
      <c r="C15" s="201" t="s">
        <v>1008</v>
      </c>
      <c r="D15" s="202">
        <f>F15/1.2</f>
        <v>123.33333333333334</v>
      </c>
      <c r="E15" s="203">
        <f>D15*0.2</f>
        <v>24.66666666666667</v>
      </c>
      <c r="F15" s="203">
        <v>148</v>
      </c>
      <c r="G15" s="150">
        <f aca="true" t="shared" si="0" ref="G15:I16">ROUNDUP(F15*1.05,0)</f>
        <v>156</v>
      </c>
      <c r="H15" s="150">
        <f t="shared" si="0"/>
        <v>164</v>
      </c>
      <c r="I15" s="150">
        <f t="shared" si="0"/>
        <v>173</v>
      </c>
      <c r="J15" s="276">
        <f>ROUNDUP(I15*1.1,0)</f>
        <v>191</v>
      </c>
    </row>
    <row r="16" spans="1:10" s="7" customFormat="1" ht="99" customHeight="1">
      <c r="A16" s="199" t="s">
        <v>694</v>
      </c>
      <c r="B16" s="200" t="s">
        <v>1007</v>
      </c>
      <c r="C16" s="201" t="s">
        <v>732</v>
      </c>
      <c r="D16" s="202">
        <f aca="true" t="shared" si="1" ref="D16:D79">F16/1.2</f>
        <v>245</v>
      </c>
      <c r="E16" s="203">
        <f aca="true" t="shared" si="2" ref="E16:E79">D16*0.2</f>
        <v>49</v>
      </c>
      <c r="F16" s="203">
        <v>294</v>
      </c>
      <c r="G16" s="150">
        <f t="shared" si="0"/>
        <v>309</v>
      </c>
      <c r="H16" s="150">
        <f t="shared" si="0"/>
        <v>325</v>
      </c>
      <c r="I16" s="150">
        <f t="shared" si="0"/>
        <v>342</v>
      </c>
      <c r="J16" s="276">
        <f aca="true" t="shared" si="3" ref="J16:J79">ROUNDUP(I16*1.1,0)</f>
        <v>377</v>
      </c>
    </row>
    <row r="17" spans="1:10" s="7" customFormat="1" ht="36.75" customHeight="1">
      <c r="A17" s="199" t="s">
        <v>695</v>
      </c>
      <c r="B17" s="200" t="s">
        <v>1059</v>
      </c>
      <c r="C17" s="269" t="s">
        <v>696</v>
      </c>
      <c r="D17" s="202">
        <f t="shared" si="1"/>
        <v>13.333333333333334</v>
      </c>
      <c r="E17" s="203">
        <f t="shared" si="2"/>
        <v>2.666666666666667</v>
      </c>
      <c r="F17" s="203">
        <v>16</v>
      </c>
      <c r="G17" s="150">
        <f>ROUNDUP(F17*1.05,0)</f>
        <v>17</v>
      </c>
      <c r="H17" s="150">
        <f aca="true" t="shared" si="4" ref="H17:I77">ROUNDUP(G17*1.05,0)</f>
        <v>18</v>
      </c>
      <c r="I17" s="150">
        <f t="shared" si="4"/>
        <v>19</v>
      </c>
      <c r="J17" s="276">
        <f t="shared" si="3"/>
        <v>21</v>
      </c>
    </row>
    <row r="18" spans="1:10" s="7" customFormat="1" ht="36.75" customHeight="1">
      <c r="A18" s="199" t="s">
        <v>1254</v>
      </c>
      <c r="B18" s="200" t="s">
        <v>1239</v>
      </c>
      <c r="C18" s="201" t="s">
        <v>1240</v>
      </c>
      <c r="D18" s="202">
        <f t="shared" si="1"/>
        <v>265</v>
      </c>
      <c r="E18" s="203">
        <f t="shared" si="2"/>
        <v>53</v>
      </c>
      <c r="F18" s="203">
        <v>318</v>
      </c>
      <c r="G18" s="150">
        <f>ROUNDUP(F18*1.05,0)</f>
        <v>334</v>
      </c>
      <c r="H18" s="150">
        <f t="shared" si="4"/>
        <v>351</v>
      </c>
      <c r="I18" s="150">
        <f t="shared" si="4"/>
        <v>369</v>
      </c>
      <c r="J18" s="276">
        <f t="shared" si="3"/>
        <v>406</v>
      </c>
    </row>
    <row r="19" spans="1:10" s="7" customFormat="1" ht="74.25" customHeight="1">
      <c r="A19" s="199" t="s">
        <v>737</v>
      </c>
      <c r="B19" s="200" t="s">
        <v>1060</v>
      </c>
      <c r="C19" s="201" t="s">
        <v>732</v>
      </c>
      <c r="D19" s="202">
        <f t="shared" si="1"/>
        <v>245</v>
      </c>
      <c r="E19" s="203">
        <f t="shared" si="2"/>
        <v>49</v>
      </c>
      <c r="F19" s="203">
        <v>294</v>
      </c>
      <c r="G19" s="150">
        <f>ROUNDUP(F19*1.05,0)</f>
        <v>309</v>
      </c>
      <c r="H19" s="150">
        <f t="shared" si="4"/>
        <v>325</v>
      </c>
      <c r="I19" s="150">
        <f t="shared" si="4"/>
        <v>342</v>
      </c>
      <c r="J19" s="276">
        <f t="shared" si="3"/>
        <v>377</v>
      </c>
    </row>
    <row r="20" spans="1:10" s="7" customFormat="1" ht="70.5" customHeight="1">
      <c r="A20" s="199" t="s">
        <v>1255</v>
      </c>
      <c r="B20" s="200" t="s">
        <v>24</v>
      </c>
      <c r="C20" s="201" t="s">
        <v>732</v>
      </c>
      <c r="D20" s="202">
        <f t="shared" si="1"/>
        <v>366.6666666666667</v>
      </c>
      <c r="E20" s="203">
        <f t="shared" si="2"/>
        <v>73.33333333333334</v>
      </c>
      <c r="F20" s="203">
        <v>440</v>
      </c>
      <c r="G20" s="150">
        <f>ROUNDUP(F20*1.05,0)</f>
        <v>462</v>
      </c>
      <c r="H20" s="150">
        <f t="shared" si="4"/>
        <v>486</v>
      </c>
      <c r="I20" s="150">
        <f t="shared" si="4"/>
        <v>511</v>
      </c>
      <c r="J20" s="276">
        <f t="shared" si="3"/>
        <v>563</v>
      </c>
    </row>
    <row r="21" spans="1:10" s="7" customFormat="1" ht="18.75">
      <c r="A21" s="277">
        <v>2</v>
      </c>
      <c r="B21" s="93" t="s">
        <v>8</v>
      </c>
      <c r="C21" s="201"/>
      <c r="D21" s="202"/>
      <c r="E21" s="203"/>
      <c r="F21" s="204"/>
      <c r="G21" s="150"/>
      <c r="H21" s="150">
        <f t="shared" si="4"/>
        <v>0</v>
      </c>
      <c r="I21" s="150"/>
      <c r="J21" s="276"/>
    </row>
    <row r="22" spans="1:10" s="7" customFormat="1" ht="18.75">
      <c r="A22" s="199" t="s">
        <v>697</v>
      </c>
      <c r="B22" s="200" t="s">
        <v>698</v>
      </c>
      <c r="C22" s="201" t="s">
        <v>9</v>
      </c>
      <c r="D22" s="202">
        <f t="shared" si="1"/>
        <v>245</v>
      </c>
      <c r="E22" s="203">
        <f t="shared" si="2"/>
        <v>49</v>
      </c>
      <c r="F22" s="203">
        <v>294</v>
      </c>
      <c r="G22" s="150">
        <f>ROUNDUP(F22*1.05,0)</f>
        <v>309</v>
      </c>
      <c r="H22" s="150">
        <f t="shared" si="4"/>
        <v>325</v>
      </c>
      <c r="I22" s="150">
        <f t="shared" si="4"/>
        <v>342</v>
      </c>
      <c r="J22" s="276">
        <f t="shared" si="3"/>
        <v>377</v>
      </c>
    </row>
    <row r="23" spans="1:10" s="7" customFormat="1" ht="18.75">
      <c r="A23" s="199" t="s">
        <v>700</v>
      </c>
      <c r="B23" s="200" t="s">
        <v>699</v>
      </c>
      <c r="C23" s="201" t="s">
        <v>9</v>
      </c>
      <c r="D23" s="202">
        <f t="shared" si="1"/>
        <v>183.33333333333334</v>
      </c>
      <c r="E23" s="203">
        <f t="shared" si="2"/>
        <v>36.66666666666667</v>
      </c>
      <c r="F23" s="203">
        <v>220</v>
      </c>
      <c r="G23" s="150">
        <f>ROUNDUP(F23*1.05,0)</f>
        <v>231</v>
      </c>
      <c r="H23" s="150">
        <f t="shared" si="4"/>
        <v>243</v>
      </c>
      <c r="I23" s="150">
        <f t="shared" si="4"/>
        <v>256</v>
      </c>
      <c r="J23" s="276">
        <f t="shared" si="3"/>
        <v>282</v>
      </c>
    </row>
    <row r="24" spans="1:10" s="7" customFormat="1" ht="18.75">
      <c r="A24" s="277">
        <v>3</v>
      </c>
      <c r="B24" s="93" t="s">
        <v>988</v>
      </c>
      <c r="C24" s="201"/>
      <c r="D24" s="202"/>
      <c r="E24" s="203"/>
      <c r="F24" s="204"/>
      <c r="G24" s="150"/>
      <c r="H24" s="150">
        <f t="shared" si="4"/>
        <v>0</v>
      </c>
      <c r="I24" s="150"/>
      <c r="J24" s="276"/>
    </row>
    <row r="25" spans="1:10" s="7" customFormat="1" ht="18.75">
      <c r="A25" s="199" t="s">
        <v>982</v>
      </c>
      <c r="B25" s="200" t="s">
        <v>987</v>
      </c>
      <c r="C25" s="201" t="s">
        <v>10</v>
      </c>
      <c r="D25" s="202">
        <f t="shared" si="1"/>
        <v>117.5</v>
      </c>
      <c r="E25" s="203">
        <f t="shared" si="2"/>
        <v>23.5</v>
      </c>
      <c r="F25" s="203">
        <v>141</v>
      </c>
      <c r="G25" s="150">
        <f>ROUNDUP(F25*1.05,0)</f>
        <v>149</v>
      </c>
      <c r="H25" s="150">
        <f t="shared" si="4"/>
        <v>157</v>
      </c>
      <c r="I25" s="150">
        <f t="shared" si="4"/>
        <v>165</v>
      </c>
      <c r="J25" s="276">
        <f t="shared" si="3"/>
        <v>182</v>
      </c>
    </row>
    <row r="26" spans="1:10" s="7" customFormat="1" ht="37.5">
      <c r="A26" s="199" t="s">
        <v>983</v>
      </c>
      <c r="B26" s="200" t="s">
        <v>985</v>
      </c>
      <c r="C26" s="201" t="s">
        <v>9</v>
      </c>
      <c r="D26" s="202">
        <f t="shared" si="1"/>
        <v>85.83333333333334</v>
      </c>
      <c r="E26" s="203">
        <f t="shared" si="2"/>
        <v>17.166666666666668</v>
      </c>
      <c r="F26" s="203">
        <v>103</v>
      </c>
      <c r="G26" s="150">
        <f>ROUNDUP(F26*1.05,0)</f>
        <v>109</v>
      </c>
      <c r="H26" s="150">
        <f t="shared" si="4"/>
        <v>115</v>
      </c>
      <c r="I26" s="150">
        <f t="shared" si="4"/>
        <v>121</v>
      </c>
      <c r="J26" s="276">
        <f t="shared" si="3"/>
        <v>134</v>
      </c>
    </row>
    <row r="27" spans="1:10" s="7" customFormat="1" ht="18.75">
      <c r="A27" s="199" t="s">
        <v>984</v>
      </c>
      <c r="B27" s="200" t="s">
        <v>986</v>
      </c>
      <c r="C27" s="201" t="s">
        <v>1003</v>
      </c>
      <c r="D27" s="202">
        <f t="shared" si="1"/>
        <v>85.83333333333334</v>
      </c>
      <c r="E27" s="203">
        <f t="shared" si="2"/>
        <v>17.166666666666668</v>
      </c>
      <c r="F27" s="203">
        <v>103</v>
      </c>
      <c r="G27" s="150">
        <f>ROUNDUP(F27*1.05,0)</f>
        <v>109</v>
      </c>
      <c r="H27" s="150">
        <f t="shared" si="4"/>
        <v>115</v>
      </c>
      <c r="I27" s="150">
        <f t="shared" si="4"/>
        <v>121</v>
      </c>
      <c r="J27" s="276">
        <f t="shared" si="3"/>
        <v>134</v>
      </c>
    </row>
    <row r="28" spans="1:10" s="7" customFormat="1" ht="75">
      <c r="A28" s="277">
        <v>4</v>
      </c>
      <c r="B28" s="93" t="s">
        <v>1009</v>
      </c>
      <c r="C28" s="201"/>
      <c r="D28" s="202"/>
      <c r="E28" s="203"/>
      <c r="F28" s="204"/>
      <c r="G28" s="150"/>
      <c r="H28" s="150"/>
      <c r="I28" s="150"/>
      <c r="J28" s="276"/>
    </row>
    <row r="29" spans="1:10" s="7" customFormat="1" ht="18.75">
      <c r="A29" s="199" t="s">
        <v>702</v>
      </c>
      <c r="B29" s="200" t="s">
        <v>699</v>
      </c>
      <c r="C29" s="201" t="s">
        <v>9</v>
      </c>
      <c r="D29" s="202">
        <f t="shared" si="1"/>
        <v>245</v>
      </c>
      <c r="E29" s="203">
        <f t="shared" si="2"/>
        <v>49</v>
      </c>
      <c r="F29" s="203">
        <v>294</v>
      </c>
      <c r="G29" s="150">
        <f>ROUNDUP(F29*1.05,0)</f>
        <v>309</v>
      </c>
      <c r="H29" s="150">
        <f t="shared" si="4"/>
        <v>325</v>
      </c>
      <c r="I29" s="150">
        <f t="shared" si="4"/>
        <v>342</v>
      </c>
      <c r="J29" s="276">
        <f t="shared" si="3"/>
        <v>377</v>
      </c>
    </row>
    <row r="30" spans="1:10" s="7" customFormat="1" ht="37.5">
      <c r="A30" s="199" t="s">
        <v>703</v>
      </c>
      <c r="B30" s="200" t="s">
        <v>930</v>
      </c>
      <c r="C30" s="201" t="s">
        <v>9</v>
      </c>
      <c r="D30" s="202">
        <f t="shared" si="1"/>
        <v>245</v>
      </c>
      <c r="E30" s="203">
        <f t="shared" si="2"/>
        <v>49</v>
      </c>
      <c r="F30" s="203">
        <v>294</v>
      </c>
      <c r="G30" s="150">
        <f>ROUNDUP(F30*1.05,0)</f>
        <v>309</v>
      </c>
      <c r="H30" s="150">
        <f t="shared" si="4"/>
        <v>325</v>
      </c>
      <c r="I30" s="150">
        <f t="shared" si="4"/>
        <v>342</v>
      </c>
      <c r="J30" s="276">
        <f t="shared" si="3"/>
        <v>377</v>
      </c>
    </row>
    <row r="31" spans="1:10" s="7" customFormat="1" ht="18.75">
      <c r="A31" s="199" t="s">
        <v>704</v>
      </c>
      <c r="B31" s="200" t="s">
        <v>733</v>
      </c>
      <c r="C31" s="201" t="s">
        <v>9</v>
      </c>
      <c r="D31" s="202">
        <f t="shared" si="1"/>
        <v>245</v>
      </c>
      <c r="E31" s="203">
        <f t="shared" si="2"/>
        <v>49</v>
      </c>
      <c r="F31" s="203">
        <v>294</v>
      </c>
      <c r="G31" s="150">
        <f>ROUNDUP(F31*1.05,0)</f>
        <v>309</v>
      </c>
      <c r="H31" s="150">
        <f t="shared" si="4"/>
        <v>325</v>
      </c>
      <c r="I31" s="150">
        <f t="shared" si="4"/>
        <v>342</v>
      </c>
      <c r="J31" s="276">
        <f t="shared" si="3"/>
        <v>377</v>
      </c>
    </row>
    <row r="32" spans="1:10" s="6" customFormat="1" ht="56.25">
      <c r="A32" s="278">
        <v>5</v>
      </c>
      <c r="B32" s="93" t="s">
        <v>1010</v>
      </c>
      <c r="C32" s="205"/>
      <c r="D32" s="202"/>
      <c r="E32" s="203"/>
      <c r="F32" s="206"/>
      <c r="G32" s="150"/>
      <c r="H32" s="150"/>
      <c r="I32" s="150"/>
      <c r="J32" s="276"/>
    </row>
    <row r="33" spans="1:10" s="6" customFormat="1" ht="18.75">
      <c r="A33" s="199" t="s">
        <v>705</v>
      </c>
      <c r="B33" s="200" t="s">
        <v>699</v>
      </c>
      <c r="C33" s="201" t="s">
        <v>9</v>
      </c>
      <c r="D33" s="202">
        <f t="shared" si="1"/>
        <v>61.66666666666667</v>
      </c>
      <c r="E33" s="203">
        <f t="shared" si="2"/>
        <v>12.333333333333336</v>
      </c>
      <c r="F33" s="206">
        <v>74</v>
      </c>
      <c r="G33" s="150">
        <f aca="true" t="shared" si="5" ref="G33:G38">ROUNDUP(F33*1.05,0)</f>
        <v>78</v>
      </c>
      <c r="H33" s="150">
        <f t="shared" si="4"/>
        <v>82</v>
      </c>
      <c r="I33" s="150">
        <f t="shared" si="4"/>
        <v>87</v>
      </c>
      <c r="J33" s="276">
        <f t="shared" si="3"/>
        <v>96</v>
      </c>
    </row>
    <row r="34" spans="1:10" s="6" customFormat="1" ht="18.75">
      <c r="A34" s="199" t="s">
        <v>706</v>
      </c>
      <c r="B34" s="200" t="s">
        <v>701</v>
      </c>
      <c r="C34" s="201" t="s">
        <v>9</v>
      </c>
      <c r="D34" s="202">
        <f t="shared" si="1"/>
        <v>61.66666666666667</v>
      </c>
      <c r="E34" s="203">
        <f t="shared" si="2"/>
        <v>12.333333333333336</v>
      </c>
      <c r="F34" s="206">
        <v>74</v>
      </c>
      <c r="G34" s="150">
        <f t="shared" si="5"/>
        <v>78</v>
      </c>
      <c r="H34" s="150">
        <f t="shared" si="4"/>
        <v>82</v>
      </c>
      <c r="I34" s="150">
        <f t="shared" si="4"/>
        <v>87</v>
      </c>
      <c r="J34" s="276">
        <f t="shared" si="3"/>
        <v>96</v>
      </c>
    </row>
    <row r="35" spans="1:10" s="6" customFormat="1" ht="18.75">
      <c r="A35" s="199" t="s">
        <v>707</v>
      </c>
      <c r="B35" s="200" t="s">
        <v>733</v>
      </c>
      <c r="C35" s="201" t="s">
        <v>9</v>
      </c>
      <c r="D35" s="202">
        <f t="shared" si="1"/>
        <v>61.66666666666667</v>
      </c>
      <c r="E35" s="203">
        <f t="shared" si="2"/>
        <v>12.333333333333336</v>
      </c>
      <c r="F35" s="206">
        <v>74</v>
      </c>
      <c r="G35" s="150">
        <f t="shared" si="5"/>
        <v>78</v>
      </c>
      <c r="H35" s="150">
        <f t="shared" si="4"/>
        <v>82</v>
      </c>
      <c r="I35" s="150">
        <f t="shared" si="4"/>
        <v>87</v>
      </c>
      <c r="J35" s="276">
        <f t="shared" si="3"/>
        <v>96</v>
      </c>
    </row>
    <row r="36" spans="1:10" s="6" customFormat="1" ht="18.75">
      <c r="A36" s="277" t="s">
        <v>744</v>
      </c>
      <c r="B36" s="93" t="s">
        <v>745</v>
      </c>
      <c r="C36" s="201" t="s">
        <v>9</v>
      </c>
      <c r="D36" s="202">
        <f t="shared" si="1"/>
        <v>61.66666666666667</v>
      </c>
      <c r="E36" s="203">
        <f t="shared" si="2"/>
        <v>12.333333333333336</v>
      </c>
      <c r="F36" s="206">
        <v>74</v>
      </c>
      <c r="G36" s="150">
        <f t="shared" si="5"/>
        <v>78</v>
      </c>
      <c r="H36" s="150">
        <f t="shared" si="4"/>
        <v>82</v>
      </c>
      <c r="I36" s="150">
        <f t="shared" si="4"/>
        <v>87</v>
      </c>
      <c r="J36" s="276">
        <f t="shared" si="3"/>
        <v>96</v>
      </c>
    </row>
    <row r="37" spans="1:10" s="6" customFormat="1" ht="60" customHeight="1">
      <c r="A37" s="277" t="s">
        <v>746</v>
      </c>
      <c r="B37" s="93" t="s">
        <v>1011</v>
      </c>
      <c r="C37" s="201" t="s">
        <v>9</v>
      </c>
      <c r="D37" s="202">
        <f t="shared" si="1"/>
        <v>134.16666666666669</v>
      </c>
      <c r="E37" s="203">
        <f t="shared" si="2"/>
        <v>26.83333333333334</v>
      </c>
      <c r="F37" s="206">
        <v>161</v>
      </c>
      <c r="G37" s="150">
        <f t="shared" si="5"/>
        <v>170</v>
      </c>
      <c r="H37" s="150">
        <f t="shared" si="4"/>
        <v>179</v>
      </c>
      <c r="I37" s="150">
        <f t="shared" si="4"/>
        <v>188</v>
      </c>
      <c r="J37" s="276">
        <f t="shared" si="3"/>
        <v>207</v>
      </c>
    </row>
    <row r="38" spans="1:10" s="6" customFormat="1" ht="58.5" customHeight="1">
      <c r="A38" s="279">
        <v>8</v>
      </c>
      <c r="B38" s="93" t="s">
        <v>11</v>
      </c>
      <c r="C38" s="201" t="s">
        <v>9</v>
      </c>
      <c r="D38" s="202">
        <f t="shared" si="1"/>
        <v>183.33333333333334</v>
      </c>
      <c r="E38" s="203">
        <f t="shared" si="2"/>
        <v>36.66666666666667</v>
      </c>
      <c r="F38" s="206">
        <v>220</v>
      </c>
      <c r="G38" s="150">
        <f t="shared" si="5"/>
        <v>231</v>
      </c>
      <c r="H38" s="150">
        <f t="shared" si="4"/>
        <v>243</v>
      </c>
      <c r="I38" s="150">
        <f t="shared" si="4"/>
        <v>256</v>
      </c>
      <c r="J38" s="276">
        <f t="shared" si="3"/>
        <v>282</v>
      </c>
    </row>
    <row r="39" spans="1:10" s="6" customFormat="1" ht="26.25" customHeight="1">
      <c r="A39" s="279">
        <v>9</v>
      </c>
      <c r="B39" s="93" t="s">
        <v>710</v>
      </c>
      <c r="C39" s="201"/>
      <c r="D39" s="202"/>
      <c r="E39" s="203"/>
      <c r="F39" s="207"/>
      <c r="G39" s="150"/>
      <c r="H39" s="150">
        <f t="shared" si="4"/>
        <v>0</v>
      </c>
      <c r="I39" s="150"/>
      <c r="J39" s="276"/>
    </row>
    <row r="40" spans="1:10" s="7" customFormat="1" ht="18.75">
      <c r="A40" s="199" t="s">
        <v>831</v>
      </c>
      <c r="B40" s="200" t="s">
        <v>2393</v>
      </c>
      <c r="C40" s="201" t="s">
        <v>12</v>
      </c>
      <c r="D40" s="202">
        <f t="shared" si="1"/>
        <v>245</v>
      </c>
      <c r="E40" s="203">
        <f t="shared" si="2"/>
        <v>49</v>
      </c>
      <c r="F40" s="203">
        <v>294</v>
      </c>
      <c r="G40" s="150">
        <f aca="true" t="shared" si="6" ref="G40:G53">ROUNDUP(F40*1.05,0)</f>
        <v>309</v>
      </c>
      <c r="H40" s="150">
        <f t="shared" si="4"/>
        <v>325</v>
      </c>
      <c r="I40" s="150">
        <f t="shared" si="4"/>
        <v>342</v>
      </c>
      <c r="J40" s="276">
        <f t="shared" si="3"/>
        <v>377</v>
      </c>
    </row>
    <row r="41" spans="1:10" s="7" customFormat="1" ht="36" customHeight="1">
      <c r="A41" s="199" t="s">
        <v>832</v>
      </c>
      <c r="B41" s="200" t="s">
        <v>1062</v>
      </c>
      <c r="C41" s="201" t="s">
        <v>13</v>
      </c>
      <c r="D41" s="202">
        <f t="shared" si="1"/>
        <v>307.5</v>
      </c>
      <c r="E41" s="203">
        <f t="shared" si="2"/>
        <v>61.5</v>
      </c>
      <c r="F41" s="203">
        <v>369</v>
      </c>
      <c r="G41" s="150">
        <f t="shared" si="6"/>
        <v>388</v>
      </c>
      <c r="H41" s="150">
        <f t="shared" si="4"/>
        <v>408</v>
      </c>
      <c r="I41" s="150">
        <f t="shared" si="4"/>
        <v>429</v>
      </c>
      <c r="J41" s="276">
        <f t="shared" si="3"/>
        <v>472</v>
      </c>
    </row>
    <row r="42" spans="1:10" s="7" customFormat="1" ht="45.75" customHeight="1">
      <c r="A42" s="199" t="s">
        <v>1237</v>
      </c>
      <c r="B42" s="200" t="s">
        <v>1238</v>
      </c>
      <c r="C42" s="201" t="s">
        <v>12</v>
      </c>
      <c r="D42" s="202">
        <f t="shared" si="1"/>
        <v>167.5</v>
      </c>
      <c r="E42" s="203">
        <f t="shared" si="2"/>
        <v>33.5</v>
      </c>
      <c r="F42" s="203">
        <v>201</v>
      </c>
      <c r="G42" s="150">
        <f t="shared" si="6"/>
        <v>212</v>
      </c>
      <c r="H42" s="150">
        <f t="shared" si="4"/>
        <v>223</v>
      </c>
      <c r="I42" s="150">
        <f t="shared" si="4"/>
        <v>235</v>
      </c>
      <c r="J42" s="276">
        <f t="shared" si="3"/>
        <v>259</v>
      </c>
    </row>
    <row r="43" spans="1:10" s="7" customFormat="1" ht="18.75">
      <c r="A43" s="199" t="s">
        <v>833</v>
      </c>
      <c r="B43" s="200" t="s">
        <v>826</v>
      </c>
      <c r="C43" s="201" t="s">
        <v>12</v>
      </c>
      <c r="D43" s="202">
        <f t="shared" si="1"/>
        <v>366.6666666666667</v>
      </c>
      <c r="E43" s="203">
        <f t="shared" si="2"/>
        <v>73.33333333333334</v>
      </c>
      <c r="F43" s="203">
        <v>440</v>
      </c>
      <c r="G43" s="150">
        <f t="shared" si="6"/>
        <v>462</v>
      </c>
      <c r="H43" s="150">
        <f t="shared" si="4"/>
        <v>486</v>
      </c>
      <c r="I43" s="150">
        <f t="shared" si="4"/>
        <v>511</v>
      </c>
      <c r="J43" s="276">
        <f t="shared" si="3"/>
        <v>563</v>
      </c>
    </row>
    <row r="44" spans="1:10" s="7" customFormat="1" ht="18.75">
      <c r="A44" s="208" t="s">
        <v>834</v>
      </c>
      <c r="B44" s="200" t="s">
        <v>827</v>
      </c>
      <c r="C44" s="201" t="s">
        <v>12</v>
      </c>
      <c r="D44" s="202">
        <f t="shared" si="1"/>
        <v>489.1666666666667</v>
      </c>
      <c r="E44" s="203">
        <f t="shared" si="2"/>
        <v>97.83333333333334</v>
      </c>
      <c r="F44" s="203">
        <v>587</v>
      </c>
      <c r="G44" s="150">
        <f t="shared" si="6"/>
        <v>617</v>
      </c>
      <c r="H44" s="150">
        <f t="shared" si="4"/>
        <v>648</v>
      </c>
      <c r="I44" s="150">
        <f t="shared" si="4"/>
        <v>681</v>
      </c>
      <c r="J44" s="276">
        <f t="shared" si="3"/>
        <v>750</v>
      </c>
    </row>
    <row r="45" spans="1:10" s="7" customFormat="1" ht="18.75">
      <c r="A45" s="199" t="s">
        <v>835</v>
      </c>
      <c r="B45" s="200" t="s">
        <v>828</v>
      </c>
      <c r="C45" s="201" t="s">
        <v>12</v>
      </c>
      <c r="D45" s="202">
        <f t="shared" si="1"/>
        <v>61.66666666666667</v>
      </c>
      <c r="E45" s="203">
        <f t="shared" si="2"/>
        <v>12.333333333333336</v>
      </c>
      <c r="F45" s="203">
        <v>74</v>
      </c>
      <c r="G45" s="150">
        <f t="shared" si="6"/>
        <v>78</v>
      </c>
      <c r="H45" s="150">
        <f t="shared" si="4"/>
        <v>82</v>
      </c>
      <c r="I45" s="150">
        <f t="shared" si="4"/>
        <v>87</v>
      </c>
      <c r="J45" s="276">
        <f t="shared" si="3"/>
        <v>96</v>
      </c>
    </row>
    <row r="46" spans="1:10" s="7" customFormat="1" ht="18.75">
      <c r="A46" s="208" t="s">
        <v>836</v>
      </c>
      <c r="B46" s="200" t="s">
        <v>829</v>
      </c>
      <c r="C46" s="201" t="s">
        <v>12</v>
      </c>
      <c r="D46" s="202">
        <f t="shared" si="1"/>
        <v>61.66666666666667</v>
      </c>
      <c r="E46" s="203">
        <f t="shared" si="2"/>
        <v>12.333333333333336</v>
      </c>
      <c r="F46" s="203">
        <v>74</v>
      </c>
      <c r="G46" s="150">
        <f t="shared" si="6"/>
        <v>78</v>
      </c>
      <c r="H46" s="150">
        <f t="shared" si="4"/>
        <v>82</v>
      </c>
      <c r="I46" s="150">
        <f t="shared" si="4"/>
        <v>87</v>
      </c>
      <c r="J46" s="276">
        <f t="shared" si="3"/>
        <v>96</v>
      </c>
    </row>
    <row r="47" spans="1:10" s="7" customFormat="1" ht="18.75">
      <c r="A47" s="199" t="s">
        <v>837</v>
      </c>
      <c r="B47" s="200" t="s">
        <v>830</v>
      </c>
      <c r="C47" s="201" t="s">
        <v>12</v>
      </c>
      <c r="D47" s="202">
        <f t="shared" si="1"/>
        <v>61.66666666666667</v>
      </c>
      <c r="E47" s="203">
        <f t="shared" si="2"/>
        <v>12.333333333333336</v>
      </c>
      <c r="F47" s="203">
        <v>74</v>
      </c>
      <c r="G47" s="150">
        <f t="shared" si="6"/>
        <v>78</v>
      </c>
      <c r="H47" s="150">
        <f t="shared" si="4"/>
        <v>82</v>
      </c>
      <c r="I47" s="150">
        <f t="shared" si="4"/>
        <v>87</v>
      </c>
      <c r="J47" s="276">
        <f t="shared" si="3"/>
        <v>96</v>
      </c>
    </row>
    <row r="48" spans="1:10" s="7" customFormat="1" ht="18.75">
      <c r="A48" s="208" t="s">
        <v>838</v>
      </c>
      <c r="B48" s="200" t="s">
        <v>871</v>
      </c>
      <c r="C48" s="201" t="s">
        <v>12</v>
      </c>
      <c r="D48" s="202">
        <f t="shared" si="1"/>
        <v>123.33333333333334</v>
      </c>
      <c r="E48" s="203">
        <f t="shared" si="2"/>
        <v>24.66666666666667</v>
      </c>
      <c r="F48" s="203">
        <v>148</v>
      </c>
      <c r="G48" s="150">
        <f t="shared" si="6"/>
        <v>156</v>
      </c>
      <c r="H48" s="150">
        <f t="shared" si="4"/>
        <v>164</v>
      </c>
      <c r="I48" s="150">
        <f t="shared" si="4"/>
        <v>173</v>
      </c>
      <c r="J48" s="276">
        <f t="shared" si="3"/>
        <v>191</v>
      </c>
    </row>
    <row r="49" spans="1:10" s="7" customFormat="1" ht="18.75">
      <c r="A49" s="208" t="s">
        <v>870</v>
      </c>
      <c r="B49" s="200" t="s">
        <v>708</v>
      </c>
      <c r="C49" s="201" t="s">
        <v>12</v>
      </c>
      <c r="D49" s="202">
        <f t="shared" si="1"/>
        <v>123.33333333333334</v>
      </c>
      <c r="E49" s="203">
        <f t="shared" si="2"/>
        <v>24.66666666666667</v>
      </c>
      <c r="F49" s="203">
        <v>148</v>
      </c>
      <c r="G49" s="150">
        <f t="shared" si="6"/>
        <v>156</v>
      </c>
      <c r="H49" s="150">
        <f t="shared" si="4"/>
        <v>164</v>
      </c>
      <c r="I49" s="150">
        <f t="shared" si="4"/>
        <v>173</v>
      </c>
      <c r="J49" s="276">
        <f t="shared" si="3"/>
        <v>191</v>
      </c>
    </row>
    <row r="50" spans="1:10" s="7" customFormat="1" ht="18.75">
      <c r="A50" s="199" t="s">
        <v>881</v>
      </c>
      <c r="B50" s="200" t="s">
        <v>709</v>
      </c>
      <c r="C50" s="201" t="s">
        <v>12</v>
      </c>
      <c r="D50" s="202">
        <f t="shared" si="1"/>
        <v>234.16666666666669</v>
      </c>
      <c r="E50" s="203">
        <f t="shared" si="2"/>
        <v>46.83333333333334</v>
      </c>
      <c r="F50" s="203">
        <v>281</v>
      </c>
      <c r="G50" s="150">
        <f t="shared" si="6"/>
        <v>296</v>
      </c>
      <c r="H50" s="150">
        <f t="shared" si="4"/>
        <v>311</v>
      </c>
      <c r="I50" s="150">
        <f t="shared" si="4"/>
        <v>327</v>
      </c>
      <c r="J50" s="276">
        <f t="shared" si="3"/>
        <v>360</v>
      </c>
    </row>
    <row r="51" spans="1:10" s="7" customFormat="1" ht="18.75">
      <c r="A51" s="199" t="s">
        <v>1257</v>
      </c>
      <c r="B51" s="200" t="s">
        <v>882</v>
      </c>
      <c r="C51" s="201" t="s">
        <v>12</v>
      </c>
      <c r="D51" s="202">
        <f t="shared" si="1"/>
        <v>141.66666666666669</v>
      </c>
      <c r="E51" s="203">
        <f t="shared" si="2"/>
        <v>28.33333333333334</v>
      </c>
      <c r="F51" s="203">
        <v>170</v>
      </c>
      <c r="G51" s="150">
        <f t="shared" si="6"/>
        <v>179</v>
      </c>
      <c r="H51" s="150">
        <f t="shared" si="4"/>
        <v>188</v>
      </c>
      <c r="I51" s="150">
        <f t="shared" si="4"/>
        <v>198</v>
      </c>
      <c r="J51" s="276">
        <f t="shared" si="3"/>
        <v>218</v>
      </c>
    </row>
    <row r="52" spans="1:10" s="7" customFormat="1" ht="18.75">
      <c r="A52" s="199" t="s">
        <v>1257</v>
      </c>
      <c r="B52" s="200" t="s">
        <v>1006</v>
      </c>
      <c r="C52" s="201" t="s">
        <v>12</v>
      </c>
      <c r="D52" s="202">
        <f t="shared" si="1"/>
        <v>489.1666666666667</v>
      </c>
      <c r="E52" s="203">
        <f t="shared" si="2"/>
        <v>97.83333333333334</v>
      </c>
      <c r="F52" s="203">
        <v>587</v>
      </c>
      <c r="G52" s="150">
        <f t="shared" si="6"/>
        <v>617</v>
      </c>
      <c r="H52" s="150">
        <f t="shared" si="4"/>
        <v>648</v>
      </c>
      <c r="I52" s="150">
        <f t="shared" si="4"/>
        <v>681</v>
      </c>
      <c r="J52" s="276">
        <f t="shared" si="3"/>
        <v>750</v>
      </c>
    </row>
    <row r="53" spans="1:10" s="7" customFormat="1" ht="18.75">
      <c r="A53" s="199" t="s">
        <v>1258</v>
      </c>
      <c r="B53" s="200" t="s">
        <v>1063</v>
      </c>
      <c r="C53" s="201" t="s">
        <v>12</v>
      </c>
      <c r="D53" s="202">
        <f t="shared" si="1"/>
        <v>123.33333333333334</v>
      </c>
      <c r="E53" s="203">
        <f t="shared" si="2"/>
        <v>24.66666666666667</v>
      </c>
      <c r="F53" s="203">
        <v>148</v>
      </c>
      <c r="G53" s="150">
        <f t="shared" si="6"/>
        <v>156</v>
      </c>
      <c r="H53" s="150">
        <f t="shared" si="4"/>
        <v>164</v>
      </c>
      <c r="I53" s="150">
        <f t="shared" si="4"/>
        <v>173</v>
      </c>
      <c r="J53" s="276">
        <f t="shared" si="3"/>
        <v>191</v>
      </c>
    </row>
    <row r="54" spans="1:10" s="7" customFormat="1" ht="24" customHeight="1">
      <c r="A54" s="277" t="s">
        <v>839</v>
      </c>
      <c r="B54" s="93" t="s">
        <v>1453</v>
      </c>
      <c r="C54" s="201"/>
      <c r="D54" s="202"/>
      <c r="E54" s="203"/>
      <c r="F54" s="204"/>
      <c r="G54" s="150"/>
      <c r="H54" s="150"/>
      <c r="I54" s="150"/>
      <c r="J54" s="276"/>
    </row>
    <row r="55" spans="1:10" s="7" customFormat="1" ht="18.75">
      <c r="A55" s="199" t="s">
        <v>841</v>
      </c>
      <c r="B55" s="200" t="s">
        <v>699</v>
      </c>
      <c r="C55" s="201" t="s">
        <v>22</v>
      </c>
      <c r="D55" s="202">
        <f t="shared" si="1"/>
        <v>81.66666666666667</v>
      </c>
      <c r="E55" s="203">
        <f t="shared" si="2"/>
        <v>16.333333333333336</v>
      </c>
      <c r="F55" s="203">
        <v>98</v>
      </c>
      <c r="G55" s="150">
        <f>ROUNDUP(F55*1.05,0)</f>
        <v>103</v>
      </c>
      <c r="H55" s="150">
        <f t="shared" si="4"/>
        <v>109</v>
      </c>
      <c r="I55" s="150">
        <f t="shared" si="4"/>
        <v>115</v>
      </c>
      <c r="J55" s="276">
        <f t="shared" si="3"/>
        <v>127</v>
      </c>
    </row>
    <row r="56" spans="1:10" s="7" customFormat="1" ht="18.75">
      <c r="A56" s="199" t="s">
        <v>842</v>
      </c>
      <c r="B56" s="209" t="s">
        <v>698</v>
      </c>
      <c r="C56" s="201" t="s">
        <v>22</v>
      </c>
      <c r="D56" s="202">
        <f t="shared" si="1"/>
        <v>81.66666666666667</v>
      </c>
      <c r="E56" s="203">
        <f t="shared" si="2"/>
        <v>16.333333333333336</v>
      </c>
      <c r="F56" s="203">
        <v>98</v>
      </c>
      <c r="G56" s="150">
        <f>ROUNDUP(F56*1.05,0)</f>
        <v>103</v>
      </c>
      <c r="H56" s="150">
        <f t="shared" si="4"/>
        <v>109</v>
      </c>
      <c r="I56" s="150">
        <f t="shared" si="4"/>
        <v>115</v>
      </c>
      <c r="J56" s="276">
        <f t="shared" si="3"/>
        <v>127</v>
      </c>
    </row>
    <row r="57" spans="1:10" s="7" customFormat="1" ht="18.75">
      <c r="A57" s="277" t="s">
        <v>840</v>
      </c>
      <c r="B57" s="93" t="s">
        <v>1452</v>
      </c>
      <c r="C57" s="201"/>
      <c r="D57" s="202"/>
      <c r="E57" s="203"/>
      <c r="F57" s="204"/>
      <c r="G57" s="150">
        <f>ROUNDUP(F57*1.05,0)</f>
        <v>0</v>
      </c>
      <c r="H57" s="150"/>
      <c r="I57" s="150"/>
      <c r="J57" s="276"/>
    </row>
    <row r="58" spans="1:10" s="7" customFormat="1" ht="18.75">
      <c r="A58" s="199" t="s">
        <v>843</v>
      </c>
      <c r="B58" s="210" t="s">
        <v>699</v>
      </c>
      <c r="C58" s="201" t="s">
        <v>22</v>
      </c>
      <c r="D58" s="202">
        <f t="shared" si="1"/>
        <v>183.33333333333334</v>
      </c>
      <c r="E58" s="203">
        <f t="shared" si="2"/>
        <v>36.66666666666667</v>
      </c>
      <c r="F58" s="203">
        <v>220</v>
      </c>
      <c r="G58" s="150">
        <f>ROUNDUP(F58*1.05,0)</f>
        <v>231</v>
      </c>
      <c r="H58" s="150">
        <f t="shared" si="4"/>
        <v>243</v>
      </c>
      <c r="I58" s="150">
        <f t="shared" si="4"/>
        <v>256</v>
      </c>
      <c r="J58" s="276">
        <f t="shared" si="3"/>
        <v>282</v>
      </c>
    </row>
    <row r="59" spans="1:10" s="7" customFormat="1" ht="18.75">
      <c r="A59" s="199" t="s">
        <v>844</v>
      </c>
      <c r="B59" s="209" t="s">
        <v>698</v>
      </c>
      <c r="C59" s="201" t="s">
        <v>22</v>
      </c>
      <c r="D59" s="202">
        <f t="shared" si="1"/>
        <v>123.33333333333334</v>
      </c>
      <c r="E59" s="203">
        <f t="shared" si="2"/>
        <v>24.66666666666667</v>
      </c>
      <c r="F59" s="203">
        <v>148</v>
      </c>
      <c r="G59" s="150">
        <f>ROUNDUP(F59*1.05,0)</f>
        <v>156</v>
      </c>
      <c r="H59" s="150">
        <f t="shared" si="4"/>
        <v>164</v>
      </c>
      <c r="I59" s="150">
        <f t="shared" si="4"/>
        <v>173</v>
      </c>
      <c r="J59" s="276">
        <f t="shared" si="3"/>
        <v>191</v>
      </c>
    </row>
    <row r="60" spans="1:10" s="6" customFormat="1" ht="31.5" customHeight="1">
      <c r="A60" s="277">
        <v>12</v>
      </c>
      <c r="B60" s="280" t="s">
        <v>2291</v>
      </c>
      <c r="C60" s="201"/>
      <c r="D60" s="202"/>
      <c r="E60" s="203"/>
      <c r="F60" s="207"/>
      <c r="G60" s="150"/>
      <c r="H60" s="150"/>
      <c r="I60" s="150"/>
      <c r="J60" s="276"/>
    </row>
    <row r="61" spans="1:10" s="7" customFormat="1" ht="15.75" customHeight="1">
      <c r="A61" s="199" t="s">
        <v>815</v>
      </c>
      <c r="B61" s="209" t="s">
        <v>2292</v>
      </c>
      <c r="C61" s="201" t="s">
        <v>9</v>
      </c>
      <c r="D61" s="202">
        <f t="shared" si="1"/>
        <v>186.66666666666669</v>
      </c>
      <c r="E61" s="203">
        <f t="shared" si="2"/>
        <v>37.333333333333336</v>
      </c>
      <c r="F61" s="203">
        <v>224</v>
      </c>
      <c r="G61" s="150">
        <f aca="true" t="shared" si="7" ref="G61:G67">ROUNDUP(F61*1.05,0)</f>
        <v>236</v>
      </c>
      <c r="H61" s="150">
        <f t="shared" si="4"/>
        <v>248</v>
      </c>
      <c r="I61" s="150">
        <f t="shared" si="4"/>
        <v>261</v>
      </c>
      <c r="J61" s="276">
        <f t="shared" si="3"/>
        <v>288</v>
      </c>
    </row>
    <row r="62" spans="1:10" s="7" customFormat="1" ht="15.75" customHeight="1">
      <c r="A62" s="199" t="s">
        <v>816</v>
      </c>
      <c r="B62" s="209" t="s">
        <v>927</v>
      </c>
      <c r="C62" s="201" t="s">
        <v>9</v>
      </c>
      <c r="D62" s="202">
        <f t="shared" si="1"/>
        <v>117.5</v>
      </c>
      <c r="E62" s="203">
        <f t="shared" si="2"/>
        <v>23.5</v>
      </c>
      <c r="F62" s="203">
        <v>141</v>
      </c>
      <c r="G62" s="150">
        <f t="shared" si="7"/>
        <v>149</v>
      </c>
      <c r="H62" s="150">
        <f t="shared" si="4"/>
        <v>157</v>
      </c>
      <c r="I62" s="150">
        <f t="shared" si="4"/>
        <v>165</v>
      </c>
      <c r="J62" s="276">
        <f t="shared" si="3"/>
        <v>182</v>
      </c>
    </row>
    <row r="63" spans="1:10" s="7" customFormat="1" ht="15.75" customHeight="1">
      <c r="A63" s="199" t="s">
        <v>817</v>
      </c>
      <c r="B63" s="209" t="s">
        <v>693</v>
      </c>
      <c r="C63" s="201" t="s">
        <v>9</v>
      </c>
      <c r="D63" s="202">
        <f t="shared" si="1"/>
        <v>175.83333333333334</v>
      </c>
      <c r="E63" s="203">
        <f t="shared" si="2"/>
        <v>35.16666666666667</v>
      </c>
      <c r="F63" s="203">
        <v>211</v>
      </c>
      <c r="G63" s="150">
        <f t="shared" si="7"/>
        <v>222</v>
      </c>
      <c r="H63" s="150">
        <f t="shared" si="4"/>
        <v>234</v>
      </c>
      <c r="I63" s="150">
        <f t="shared" si="4"/>
        <v>246</v>
      </c>
      <c r="J63" s="276">
        <f t="shared" si="3"/>
        <v>271</v>
      </c>
    </row>
    <row r="64" spans="1:10" s="7" customFormat="1" ht="37.5" customHeight="1">
      <c r="A64" s="199" t="s">
        <v>818</v>
      </c>
      <c r="B64" s="200" t="s">
        <v>14</v>
      </c>
      <c r="C64" s="201" t="s">
        <v>9</v>
      </c>
      <c r="D64" s="202">
        <f t="shared" si="1"/>
        <v>234.16666666666669</v>
      </c>
      <c r="E64" s="203">
        <f t="shared" si="2"/>
        <v>46.83333333333334</v>
      </c>
      <c r="F64" s="203">
        <v>281</v>
      </c>
      <c r="G64" s="150">
        <f t="shared" si="7"/>
        <v>296</v>
      </c>
      <c r="H64" s="150">
        <f t="shared" si="4"/>
        <v>311</v>
      </c>
      <c r="I64" s="150">
        <f t="shared" si="4"/>
        <v>327</v>
      </c>
      <c r="J64" s="276">
        <f t="shared" si="3"/>
        <v>360</v>
      </c>
    </row>
    <row r="65" spans="1:10" s="7" customFormat="1" ht="17.25" customHeight="1">
      <c r="A65" s="199" t="s">
        <v>1013</v>
      </c>
      <c r="B65" s="210" t="s">
        <v>2293</v>
      </c>
      <c r="C65" s="201" t="s">
        <v>9</v>
      </c>
      <c r="D65" s="202">
        <f t="shared" si="1"/>
        <v>373.33333333333337</v>
      </c>
      <c r="E65" s="203">
        <f t="shared" si="2"/>
        <v>74.66666666666667</v>
      </c>
      <c r="F65" s="203">
        <v>448</v>
      </c>
      <c r="G65" s="150">
        <f t="shared" si="7"/>
        <v>471</v>
      </c>
      <c r="H65" s="150">
        <f t="shared" si="4"/>
        <v>495</v>
      </c>
      <c r="I65" s="150">
        <f t="shared" si="4"/>
        <v>520</v>
      </c>
      <c r="J65" s="276">
        <f t="shared" si="3"/>
        <v>572</v>
      </c>
    </row>
    <row r="66" spans="1:10" s="7" customFormat="1" ht="17.25" customHeight="1">
      <c r="A66" s="281" t="s">
        <v>122</v>
      </c>
      <c r="B66" s="282" t="s">
        <v>1064</v>
      </c>
      <c r="C66" s="201" t="s">
        <v>9</v>
      </c>
      <c r="D66" s="202">
        <f t="shared" si="1"/>
        <v>59.16666666666667</v>
      </c>
      <c r="E66" s="203">
        <f t="shared" si="2"/>
        <v>11.833333333333336</v>
      </c>
      <c r="F66" s="203">
        <v>71</v>
      </c>
      <c r="G66" s="150">
        <f t="shared" si="7"/>
        <v>75</v>
      </c>
      <c r="H66" s="150">
        <f t="shared" si="4"/>
        <v>79</v>
      </c>
      <c r="I66" s="150">
        <f t="shared" si="4"/>
        <v>83</v>
      </c>
      <c r="J66" s="276">
        <f t="shared" si="3"/>
        <v>92</v>
      </c>
    </row>
    <row r="67" spans="1:10" s="7" customFormat="1" ht="51.75" customHeight="1">
      <c r="A67" s="194" t="s">
        <v>1065</v>
      </c>
      <c r="B67" s="210" t="s">
        <v>2294</v>
      </c>
      <c r="C67" s="201" t="s">
        <v>9</v>
      </c>
      <c r="D67" s="202">
        <f t="shared" si="1"/>
        <v>245</v>
      </c>
      <c r="E67" s="203">
        <f t="shared" si="2"/>
        <v>49</v>
      </c>
      <c r="F67" s="203">
        <v>294</v>
      </c>
      <c r="G67" s="150">
        <f t="shared" si="7"/>
        <v>309</v>
      </c>
      <c r="H67" s="150">
        <f t="shared" si="4"/>
        <v>325</v>
      </c>
      <c r="I67" s="150">
        <f t="shared" si="4"/>
        <v>342</v>
      </c>
      <c r="J67" s="276">
        <f t="shared" si="3"/>
        <v>377</v>
      </c>
    </row>
    <row r="68" spans="1:10" s="7" customFormat="1" ht="18.75">
      <c r="A68" s="194"/>
      <c r="B68" s="93" t="s">
        <v>29</v>
      </c>
      <c r="C68" s="201"/>
      <c r="D68" s="202"/>
      <c r="E68" s="203"/>
      <c r="F68" s="204"/>
      <c r="G68" s="150"/>
      <c r="H68" s="150"/>
      <c r="I68" s="150"/>
      <c r="J68" s="276"/>
    </row>
    <row r="69" spans="1:10" s="7" customFormat="1" ht="56.25">
      <c r="A69" s="281" t="s">
        <v>845</v>
      </c>
      <c r="B69" s="93" t="s">
        <v>910</v>
      </c>
      <c r="C69" s="201"/>
      <c r="D69" s="202"/>
      <c r="E69" s="203"/>
      <c r="F69" s="204"/>
      <c r="G69" s="150"/>
      <c r="H69" s="150"/>
      <c r="I69" s="150"/>
      <c r="J69" s="276"/>
    </row>
    <row r="70" spans="1:10" s="7" customFormat="1" ht="34.5" customHeight="1">
      <c r="A70" s="194" t="s">
        <v>819</v>
      </c>
      <c r="B70" s="210" t="s">
        <v>974</v>
      </c>
      <c r="C70" s="211" t="s">
        <v>21</v>
      </c>
      <c r="D70" s="202">
        <f t="shared" si="1"/>
        <v>123.33333333333334</v>
      </c>
      <c r="E70" s="203">
        <f t="shared" si="2"/>
        <v>24.66666666666667</v>
      </c>
      <c r="F70" s="203">
        <v>148</v>
      </c>
      <c r="G70" s="150">
        <f>ROUNDUP(F70*1.05,0)</f>
        <v>156</v>
      </c>
      <c r="H70" s="150">
        <f t="shared" si="4"/>
        <v>164</v>
      </c>
      <c r="I70" s="150">
        <f t="shared" si="4"/>
        <v>173</v>
      </c>
      <c r="J70" s="276">
        <f t="shared" si="3"/>
        <v>191</v>
      </c>
    </row>
    <row r="71" spans="1:10" s="7" customFormat="1" ht="34.5" customHeight="1">
      <c r="A71" s="194" t="s">
        <v>820</v>
      </c>
      <c r="B71" s="210" t="s">
        <v>975</v>
      </c>
      <c r="C71" s="211" t="s">
        <v>21</v>
      </c>
      <c r="D71" s="202">
        <f t="shared" si="1"/>
        <v>182.5</v>
      </c>
      <c r="E71" s="203">
        <f t="shared" si="2"/>
        <v>36.5</v>
      </c>
      <c r="F71" s="203">
        <v>219</v>
      </c>
      <c r="G71" s="150">
        <f>ROUNDUP(F71*1.05,0)</f>
        <v>230</v>
      </c>
      <c r="H71" s="150">
        <f t="shared" si="4"/>
        <v>242</v>
      </c>
      <c r="I71" s="150">
        <f t="shared" si="4"/>
        <v>255</v>
      </c>
      <c r="J71" s="276">
        <f t="shared" si="3"/>
        <v>281</v>
      </c>
    </row>
    <row r="72" spans="1:10" s="7" customFormat="1" ht="34.5" customHeight="1">
      <c r="A72" s="194" t="s">
        <v>846</v>
      </c>
      <c r="B72" s="210" t="s">
        <v>976</v>
      </c>
      <c r="C72" s="211" t="s">
        <v>21</v>
      </c>
      <c r="D72" s="202">
        <f t="shared" si="1"/>
        <v>326.6666666666667</v>
      </c>
      <c r="E72" s="203">
        <f t="shared" si="2"/>
        <v>65.33333333333334</v>
      </c>
      <c r="F72" s="203">
        <v>392</v>
      </c>
      <c r="G72" s="150">
        <f>ROUNDUP(F72*1.05,0)</f>
        <v>412</v>
      </c>
      <c r="H72" s="150">
        <f t="shared" si="4"/>
        <v>433</v>
      </c>
      <c r="I72" s="150">
        <f t="shared" si="4"/>
        <v>455</v>
      </c>
      <c r="J72" s="276">
        <f t="shared" si="3"/>
        <v>501</v>
      </c>
    </row>
    <row r="73" spans="1:10" s="7" customFormat="1" ht="34.5" customHeight="1">
      <c r="A73" s="194" t="s">
        <v>847</v>
      </c>
      <c r="B73" s="210" t="s">
        <v>977</v>
      </c>
      <c r="C73" s="211" t="s">
        <v>21</v>
      </c>
      <c r="D73" s="202">
        <f t="shared" si="1"/>
        <v>550.8333333333334</v>
      </c>
      <c r="E73" s="203">
        <f t="shared" si="2"/>
        <v>110.16666666666669</v>
      </c>
      <c r="F73" s="203">
        <v>661</v>
      </c>
      <c r="G73" s="150">
        <f>ROUNDUP(F73*1.05,0)</f>
        <v>695</v>
      </c>
      <c r="H73" s="150">
        <f t="shared" si="4"/>
        <v>730</v>
      </c>
      <c r="I73" s="150">
        <f t="shared" si="4"/>
        <v>767</v>
      </c>
      <c r="J73" s="276">
        <f t="shared" si="3"/>
        <v>844</v>
      </c>
    </row>
    <row r="74" spans="1:10" s="7" customFormat="1" ht="34.5" customHeight="1">
      <c r="A74" s="194" t="s">
        <v>848</v>
      </c>
      <c r="B74" s="210" t="s">
        <v>978</v>
      </c>
      <c r="C74" s="211" t="s">
        <v>21</v>
      </c>
      <c r="D74" s="202">
        <f t="shared" si="1"/>
        <v>672.5</v>
      </c>
      <c r="E74" s="203">
        <f t="shared" si="2"/>
        <v>134.5</v>
      </c>
      <c r="F74" s="203">
        <v>807</v>
      </c>
      <c r="G74" s="150">
        <f>ROUNDUP(F74*1.05,0)</f>
        <v>848</v>
      </c>
      <c r="H74" s="150">
        <f t="shared" si="4"/>
        <v>891</v>
      </c>
      <c r="I74" s="150">
        <f t="shared" si="4"/>
        <v>936</v>
      </c>
      <c r="J74" s="276">
        <f t="shared" si="3"/>
        <v>1030</v>
      </c>
    </row>
    <row r="75" spans="1:10" s="7" customFormat="1" ht="18.75">
      <c r="A75" s="281" t="s">
        <v>747</v>
      </c>
      <c r="B75" s="93" t="s">
        <v>969</v>
      </c>
      <c r="C75" s="201"/>
      <c r="D75" s="202"/>
      <c r="E75" s="203"/>
      <c r="F75" s="204"/>
      <c r="G75" s="150"/>
      <c r="H75" s="150"/>
      <c r="I75" s="150"/>
      <c r="J75" s="276"/>
    </row>
    <row r="76" spans="1:10" s="7" customFormat="1" ht="18.75">
      <c r="A76" s="194" t="s">
        <v>996</v>
      </c>
      <c r="B76" s="200" t="s">
        <v>965</v>
      </c>
      <c r="C76" s="201" t="s">
        <v>21</v>
      </c>
      <c r="D76" s="202">
        <f t="shared" si="1"/>
        <v>61.66666666666667</v>
      </c>
      <c r="E76" s="203">
        <f t="shared" si="2"/>
        <v>12.333333333333336</v>
      </c>
      <c r="F76" s="203">
        <v>74</v>
      </c>
      <c r="G76" s="150">
        <f>ROUNDUP(F76*1.05,0)</f>
        <v>78</v>
      </c>
      <c r="H76" s="150">
        <f t="shared" si="4"/>
        <v>82</v>
      </c>
      <c r="I76" s="150">
        <f t="shared" si="4"/>
        <v>87</v>
      </c>
      <c r="J76" s="276">
        <f t="shared" si="3"/>
        <v>96</v>
      </c>
    </row>
    <row r="77" spans="1:10" s="7" customFormat="1" ht="18.75">
      <c r="A77" s="194" t="s">
        <v>997</v>
      </c>
      <c r="B77" s="200" t="s">
        <v>966</v>
      </c>
      <c r="C77" s="201" t="s">
        <v>21</v>
      </c>
      <c r="D77" s="202">
        <f t="shared" si="1"/>
        <v>123.33333333333334</v>
      </c>
      <c r="E77" s="203">
        <f t="shared" si="2"/>
        <v>24.66666666666667</v>
      </c>
      <c r="F77" s="203">
        <v>148</v>
      </c>
      <c r="G77" s="150">
        <f>ROUNDUP(F77*1.05,0)</f>
        <v>156</v>
      </c>
      <c r="H77" s="150">
        <f t="shared" si="4"/>
        <v>164</v>
      </c>
      <c r="I77" s="150">
        <f t="shared" si="4"/>
        <v>173</v>
      </c>
      <c r="J77" s="276">
        <f t="shared" si="3"/>
        <v>191</v>
      </c>
    </row>
    <row r="78" spans="1:10" s="7" customFormat="1" ht="18.75">
      <c r="A78" s="194" t="s">
        <v>998</v>
      </c>
      <c r="B78" s="200" t="s">
        <v>967</v>
      </c>
      <c r="C78" s="201" t="s">
        <v>21</v>
      </c>
      <c r="D78" s="202">
        <f t="shared" si="1"/>
        <v>290.83333333333337</v>
      </c>
      <c r="E78" s="203">
        <f t="shared" si="2"/>
        <v>58.16666666666668</v>
      </c>
      <c r="F78" s="203">
        <v>349</v>
      </c>
      <c r="G78" s="150">
        <f>ROUNDUP(F78*1.05,0)</f>
        <v>367</v>
      </c>
      <c r="H78" s="150">
        <v>696</v>
      </c>
      <c r="I78" s="150">
        <v>696</v>
      </c>
      <c r="J78" s="276">
        <f t="shared" si="3"/>
        <v>766</v>
      </c>
    </row>
    <row r="79" spans="1:10" s="7" customFormat="1" ht="18.75">
      <c r="A79" s="194" t="s">
        <v>999</v>
      </c>
      <c r="B79" s="200" t="s">
        <v>968</v>
      </c>
      <c r="C79" s="201" t="s">
        <v>21</v>
      </c>
      <c r="D79" s="202">
        <f t="shared" si="1"/>
        <v>525</v>
      </c>
      <c r="E79" s="203">
        <f t="shared" si="2"/>
        <v>105</v>
      </c>
      <c r="F79" s="203">
        <v>630</v>
      </c>
      <c r="G79" s="150">
        <f>ROUNDUP(F79*1.05,0)</f>
        <v>662</v>
      </c>
      <c r="H79" s="150">
        <v>386</v>
      </c>
      <c r="I79" s="150">
        <v>386</v>
      </c>
      <c r="J79" s="276">
        <f t="shared" si="3"/>
        <v>425</v>
      </c>
    </row>
    <row r="80" spans="1:10" s="7" customFormat="1" ht="18.75">
      <c r="A80" s="281" t="s">
        <v>748</v>
      </c>
      <c r="B80" s="93" t="s">
        <v>970</v>
      </c>
      <c r="C80" s="201"/>
      <c r="D80" s="202"/>
      <c r="E80" s="203"/>
      <c r="F80" s="203"/>
      <c r="G80" s="150"/>
      <c r="H80" s="150"/>
      <c r="I80" s="150"/>
      <c r="J80" s="276"/>
    </row>
    <row r="81" spans="1:10" s="7" customFormat="1" ht="18.75">
      <c r="A81" s="194" t="s">
        <v>1000</v>
      </c>
      <c r="B81" s="200" t="s">
        <v>971</v>
      </c>
      <c r="C81" s="201" t="s">
        <v>21</v>
      </c>
      <c r="D81" s="202">
        <f>F81/1.2</f>
        <v>174.16666666666669</v>
      </c>
      <c r="E81" s="203">
        <f>D81*0.2</f>
        <v>34.833333333333336</v>
      </c>
      <c r="F81" s="203">
        <v>209</v>
      </c>
      <c r="G81" s="150">
        <f aca="true" t="shared" si="8" ref="G81:I84">ROUNDUP(F81*1.05,0)</f>
        <v>220</v>
      </c>
      <c r="H81" s="150">
        <f t="shared" si="8"/>
        <v>231</v>
      </c>
      <c r="I81" s="150">
        <f t="shared" si="8"/>
        <v>243</v>
      </c>
      <c r="J81" s="276">
        <f aca="true" t="shared" si="9" ref="J81:J142">ROUNDUP(I81*1.1,0)</f>
        <v>268</v>
      </c>
    </row>
    <row r="82" spans="1:10" s="7" customFormat="1" ht="18.75">
      <c r="A82" s="194" t="s">
        <v>1001</v>
      </c>
      <c r="B82" s="200" t="s">
        <v>972</v>
      </c>
      <c r="C82" s="201" t="s">
        <v>21</v>
      </c>
      <c r="D82" s="202">
        <f>F82/1.2</f>
        <v>290.83333333333337</v>
      </c>
      <c r="E82" s="203">
        <f>D82*0.2</f>
        <v>58.16666666666668</v>
      </c>
      <c r="F82" s="203">
        <v>349</v>
      </c>
      <c r="G82" s="150">
        <f t="shared" si="8"/>
        <v>367</v>
      </c>
      <c r="H82" s="150">
        <f t="shared" si="8"/>
        <v>386</v>
      </c>
      <c r="I82" s="150">
        <f t="shared" si="8"/>
        <v>406</v>
      </c>
      <c r="J82" s="276">
        <f t="shared" si="9"/>
        <v>447</v>
      </c>
    </row>
    <row r="83" spans="1:10" s="7" customFormat="1" ht="38.25" customHeight="1">
      <c r="A83" s="194" t="s">
        <v>1002</v>
      </c>
      <c r="B83" s="200" t="s">
        <v>973</v>
      </c>
      <c r="C83" s="201" t="s">
        <v>21</v>
      </c>
      <c r="D83" s="202">
        <f>F83/1.2</f>
        <v>350.83333333333337</v>
      </c>
      <c r="E83" s="203">
        <f>D83*0.2</f>
        <v>70.16666666666667</v>
      </c>
      <c r="F83" s="203">
        <v>421</v>
      </c>
      <c r="G83" s="150">
        <f t="shared" si="8"/>
        <v>443</v>
      </c>
      <c r="H83" s="150">
        <f t="shared" si="8"/>
        <v>466</v>
      </c>
      <c r="I83" s="150">
        <f t="shared" si="8"/>
        <v>490</v>
      </c>
      <c r="J83" s="276">
        <f t="shared" si="9"/>
        <v>539</v>
      </c>
    </row>
    <row r="84" spans="1:10" s="7" customFormat="1" ht="38.25" customHeight="1">
      <c r="A84" s="194"/>
      <c r="B84" s="200" t="s">
        <v>2247</v>
      </c>
      <c r="C84" s="201" t="s">
        <v>21</v>
      </c>
      <c r="D84" s="202">
        <f>F84/1.2</f>
        <v>166.66666666666669</v>
      </c>
      <c r="E84" s="203">
        <f>D84*0.2</f>
        <v>33.333333333333336</v>
      </c>
      <c r="F84" s="203">
        <v>200</v>
      </c>
      <c r="G84" s="150">
        <f t="shared" si="8"/>
        <v>210</v>
      </c>
      <c r="H84" s="150">
        <f t="shared" si="8"/>
        <v>221</v>
      </c>
      <c r="I84" s="150">
        <f t="shared" si="8"/>
        <v>233</v>
      </c>
      <c r="J84" s="276">
        <f t="shared" si="9"/>
        <v>257</v>
      </c>
    </row>
    <row r="85" spans="1:10" s="7" customFormat="1" ht="37.5">
      <c r="A85" s="284" t="s">
        <v>749</v>
      </c>
      <c r="B85" s="283" t="s">
        <v>30</v>
      </c>
      <c r="C85" s="214"/>
      <c r="D85" s="204"/>
      <c r="E85" s="203"/>
      <c r="F85" s="204"/>
      <c r="G85" s="150"/>
      <c r="H85" s="150"/>
      <c r="I85" s="150"/>
      <c r="J85" s="276"/>
    </row>
    <row r="86" spans="1:10" s="7" customFormat="1" ht="18.75">
      <c r="A86" s="284" t="s">
        <v>849</v>
      </c>
      <c r="B86" s="283" t="s">
        <v>2104</v>
      </c>
      <c r="C86" s="214"/>
      <c r="D86" s="204"/>
      <c r="E86" s="203"/>
      <c r="F86" s="204"/>
      <c r="G86" s="150"/>
      <c r="H86" s="150"/>
      <c r="I86" s="150"/>
      <c r="J86" s="276"/>
    </row>
    <row r="87" spans="1:10" s="7" customFormat="1" ht="37.5">
      <c r="A87" s="212"/>
      <c r="B87" s="213" t="s">
        <v>2170</v>
      </c>
      <c r="C87" s="201" t="s">
        <v>21</v>
      </c>
      <c r="D87" s="203" t="e">
        <f>F87/1.2</f>
        <v>#REF!</v>
      </c>
      <c r="E87" s="203" t="e">
        <f>F87-D87</f>
        <v>#REF!</v>
      </c>
      <c r="F87" s="203" t="e">
        <f>#REF!</f>
        <v>#REF!</v>
      </c>
      <c r="G87" s="150" t="e">
        <f>ROUNDUP(F87*1.05,0)</f>
        <v>#REF!</v>
      </c>
      <c r="H87" s="150" t="e">
        <f>ROUNDUP(G87*1.05,0)</f>
        <v>#REF!</v>
      </c>
      <c r="I87" s="150">
        <v>609</v>
      </c>
      <c r="J87" s="276">
        <f t="shared" si="9"/>
        <v>670</v>
      </c>
    </row>
    <row r="88" spans="1:10" s="7" customFormat="1" ht="18.75">
      <c r="A88" s="284" t="s">
        <v>850</v>
      </c>
      <c r="B88" s="283" t="s">
        <v>2108</v>
      </c>
      <c r="C88" s="214"/>
      <c r="D88" s="203"/>
      <c r="E88" s="203"/>
      <c r="F88" s="203"/>
      <c r="G88" s="150"/>
      <c r="H88" s="150"/>
      <c r="I88" s="150"/>
      <c r="J88" s="276"/>
    </row>
    <row r="89" spans="1:10" s="7" customFormat="1" ht="18.75">
      <c r="A89" s="212"/>
      <c r="B89" s="213" t="s">
        <v>2171</v>
      </c>
      <c r="C89" s="201" t="s">
        <v>21</v>
      </c>
      <c r="D89" s="203" t="e">
        <f aca="true" t="shared" si="10" ref="D89:D150">F89/1.2</f>
        <v>#REF!</v>
      </c>
      <c r="E89" s="203" t="e">
        <f aca="true" t="shared" si="11" ref="E89:E150">F89-D89</f>
        <v>#REF!</v>
      </c>
      <c r="F89" s="203" t="e">
        <f>#REF!</f>
        <v>#REF!</v>
      </c>
      <c r="G89" s="150" t="e">
        <f aca="true" t="shared" si="12" ref="G89:G100">ROUNDUP(F89*1.05,0)</f>
        <v>#REF!</v>
      </c>
      <c r="H89" s="150" t="e">
        <f aca="true" t="shared" si="13" ref="H89:H100">ROUNDUP(G89*1.05,0)</f>
        <v>#REF!</v>
      </c>
      <c r="I89" s="150">
        <v>1036</v>
      </c>
      <c r="J89" s="276">
        <f t="shared" si="9"/>
        <v>1140</v>
      </c>
    </row>
    <row r="90" spans="1:10" s="7" customFormat="1" ht="18.75">
      <c r="A90" s="212"/>
      <c r="B90" s="213" t="s">
        <v>2172</v>
      </c>
      <c r="C90" s="201" t="s">
        <v>21</v>
      </c>
      <c r="D90" s="203" t="e">
        <f t="shared" si="10"/>
        <v>#REF!</v>
      </c>
      <c r="E90" s="203" t="e">
        <f t="shared" si="11"/>
        <v>#REF!</v>
      </c>
      <c r="F90" s="203" t="e">
        <f>#REF!</f>
        <v>#REF!</v>
      </c>
      <c r="G90" s="150" t="e">
        <f t="shared" si="12"/>
        <v>#REF!</v>
      </c>
      <c r="H90" s="150" t="e">
        <f t="shared" si="13"/>
        <v>#REF!</v>
      </c>
      <c r="I90" s="150">
        <v>1036</v>
      </c>
      <c r="J90" s="276">
        <f t="shared" si="9"/>
        <v>1140</v>
      </c>
    </row>
    <row r="91" spans="1:10" s="7" customFormat="1" ht="18.75">
      <c r="A91" s="212"/>
      <c r="B91" s="213" t="s">
        <v>2173</v>
      </c>
      <c r="C91" s="201" t="s">
        <v>21</v>
      </c>
      <c r="D91" s="203" t="e">
        <f t="shared" si="10"/>
        <v>#REF!</v>
      </c>
      <c r="E91" s="203" t="e">
        <f t="shared" si="11"/>
        <v>#REF!</v>
      </c>
      <c r="F91" s="203" t="e">
        <f>#REF!</f>
        <v>#REF!</v>
      </c>
      <c r="G91" s="150" t="e">
        <f t="shared" si="12"/>
        <v>#REF!</v>
      </c>
      <c r="H91" s="150" t="e">
        <f t="shared" si="13"/>
        <v>#REF!</v>
      </c>
      <c r="I91" s="150">
        <v>123</v>
      </c>
      <c r="J91" s="276">
        <f t="shared" si="9"/>
        <v>136</v>
      </c>
    </row>
    <row r="92" spans="1:10" s="7" customFormat="1" ht="18.75">
      <c r="A92" s="212"/>
      <c r="B92" s="213" t="s">
        <v>2174</v>
      </c>
      <c r="C92" s="201" t="s">
        <v>21</v>
      </c>
      <c r="D92" s="203" t="e">
        <f t="shared" si="10"/>
        <v>#REF!</v>
      </c>
      <c r="E92" s="203" t="e">
        <f t="shared" si="11"/>
        <v>#REF!</v>
      </c>
      <c r="F92" s="203" t="e">
        <f>#REF!</f>
        <v>#REF!</v>
      </c>
      <c r="G92" s="150" t="e">
        <f t="shared" si="12"/>
        <v>#REF!</v>
      </c>
      <c r="H92" s="150" t="e">
        <f t="shared" si="13"/>
        <v>#REF!</v>
      </c>
      <c r="I92" s="150">
        <v>1824</v>
      </c>
      <c r="J92" s="276">
        <f t="shared" si="9"/>
        <v>2007</v>
      </c>
    </row>
    <row r="93" spans="1:10" s="7" customFormat="1" ht="37.5">
      <c r="A93" s="212"/>
      <c r="B93" s="213" t="s">
        <v>2175</v>
      </c>
      <c r="C93" s="201" t="s">
        <v>21</v>
      </c>
      <c r="D93" s="203" t="e">
        <f t="shared" si="10"/>
        <v>#REF!</v>
      </c>
      <c r="E93" s="203" t="e">
        <f t="shared" si="11"/>
        <v>#REF!</v>
      </c>
      <c r="F93" s="203" t="e">
        <f>#REF!</f>
        <v>#REF!</v>
      </c>
      <c r="G93" s="150" t="e">
        <f t="shared" si="12"/>
        <v>#REF!</v>
      </c>
      <c r="H93" s="150" t="e">
        <f t="shared" si="13"/>
        <v>#REF!</v>
      </c>
      <c r="I93" s="150">
        <v>1096</v>
      </c>
      <c r="J93" s="276">
        <f t="shared" si="9"/>
        <v>1206</v>
      </c>
    </row>
    <row r="94" spans="1:10" s="7" customFormat="1" ht="18.75">
      <c r="A94" s="212"/>
      <c r="B94" s="213" t="s">
        <v>2176</v>
      </c>
      <c r="C94" s="201" t="s">
        <v>21</v>
      </c>
      <c r="D94" s="203" t="e">
        <f t="shared" si="10"/>
        <v>#REF!</v>
      </c>
      <c r="E94" s="203" t="e">
        <f t="shared" si="11"/>
        <v>#REF!</v>
      </c>
      <c r="F94" s="203" t="e">
        <f>#REF!</f>
        <v>#REF!</v>
      </c>
      <c r="G94" s="150" t="e">
        <f t="shared" si="12"/>
        <v>#REF!</v>
      </c>
      <c r="H94" s="150" t="e">
        <f t="shared" si="13"/>
        <v>#REF!</v>
      </c>
      <c r="I94" s="150">
        <v>1096</v>
      </c>
      <c r="J94" s="276">
        <f t="shared" si="9"/>
        <v>1206</v>
      </c>
    </row>
    <row r="95" spans="1:10" s="7" customFormat="1" ht="37.5">
      <c r="A95" s="212"/>
      <c r="B95" s="213" t="s">
        <v>2177</v>
      </c>
      <c r="C95" s="201" t="s">
        <v>21</v>
      </c>
      <c r="D95" s="203" t="e">
        <f t="shared" si="10"/>
        <v>#REF!</v>
      </c>
      <c r="E95" s="203" t="e">
        <f t="shared" si="11"/>
        <v>#REF!</v>
      </c>
      <c r="F95" s="203" t="e">
        <f>#REF!</f>
        <v>#REF!</v>
      </c>
      <c r="G95" s="150" t="e">
        <f t="shared" si="12"/>
        <v>#REF!</v>
      </c>
      <c r="H95" s="150" t="e">
        <f t="shared" si="13"/>
        <v>#REF!</v>
      </c>
      <c r="I95" s="150">
        <v>974</v>
      </c>
      <c r="J95" s="276">
        <f t="shared" si="9"/>
        <v>1072</v>
      </c>
    </row>
    <row r="96" spans="1:10" s="7" customFormat="1" ht="18.75" hidden="1">
      <c r="A96" s="212"/>
      <c r="B96" s="213"/>
      <c r="C96" s="214"/>
      <c r="D96" s="203" t="e">
        <f t="shared" si="10"/>
        <v>#REF!</v>
      </c>
      <c r="E96" s="203" t="e">
        <f t="shared" si="11"/>
        <v>#REF!</v>
      </c>
      <c r="F96" s="203" t="e">
        <f>#REF!</f>
        <v>#REF!</v>
      </c>
      <c r="G96" s="150" t="e">
        <f t="shared" si="12"/>
        <v>#REF!</v>
      </c>
      <c r="H96" s="150" t="e">
        <f t="shared" si="13"/>
        <v>#REF!</v>
      </c>
      <c r="I96" s="150" t="e">
        <f>ROUNDUP(H96*1.05,0)</f>
        <v>#REF!</v>
      </c>
      <c r="J96" s="276" t="e">
        <f t="shared" si="9"/>
        <v>#REF!</v>
      </c>
    </row>
    <row r="97" spans="1:10" s="7" customFormat="1" ht="18.75" hidden="1">
      <c r="A97" s="212"/>
      <c r="B97" s="213"/>
      <c r="C97" s="214"/>
      <c r="D97" s="203" t="e">
        <f t="shared" si="10"/>
        <v>#REF!</v>
      </c>
      <c r="E97" s="203" t="e">
        <f t="shared" si="11"/>
        <v>#REF!</v>
      </c>
      <c r="F97" s="203" t="e">
        <f>#REF!</f>
        <v>#REF!</v>
      </c>
      <c r="G97" s="150" t="e">
        <f t="shared" si="12"/>
        <v>#REF!</v>
      </c>
      <c r="H97" s="150" t="e">
        <f t="shared" si="13"/>
        <v>#REF!</v>
      </c>
      <c r="I97" s="150" t="e">
        <f>ROUNDUP(H97*1.05,0)</f>
        <v>#REF!</v>
      </c>
      <c r="J97" s="276" t="e">
        <f t="shared" si="9"/>
        <v>#REF!</v>
      </c>
    </row>
    <row r="98" spans="1:10" s="7" customFormat="1" ht="18.75" hidden="1">
      <c r="A98" s="212"/>
      <c r="B98" s="213"/>
      <c r="C98" s="214"/>
      <c r="D98" s="203" t="e">
        <f t="shared" si="10"/>
        <v>#REF!</v>
      </c>
      <c r="E98" s="203" t="e">
        <f t="shared" si="11"/>
        <v>#REF!</v>
      </c>
      <c r="F98" s="203" t="e">
        <f>#REF!</f>
        <v>#REF!</v>
      </c>
      <c r="G98" s="150" t="e">
        <f t="shared" si="12"/>
        <v>#REF!</v>
      </c>
      <c r="H98" s="150" t="e">
        <f t="shared" si="13"/>
        <v>#REF!</v>
      </c>
      <c r="I98" s="150" t="e">
        <f>ROUNDUP(H98*1.05,0)</f>
        <v>#REF!</v>
      </c>
      <c r="J98" s="276" t="e">
        <f t="shared" si="9"/>
        <v>#REF!</v>
      </c>
    </row>
    <row r="99" spans="1:10" s="7" customFormat="1" ht="18.75" hidden="1">
      <c r="A99" s="212"/>
      <c r="B99" s="213"/>
      <c r="C99" s="214"/>
      <c r="D99" s="203" t="e">
        <f t="shared" si="10"/>
        <v>#REF!</v>
      </c>
      <c r="E99" s="203" t="e">
        <f t="shared" si="11"/>
        <v>#REF!</v>
      </c>
      <c r="F99" s="203" t="e">
        <f>#REF!</f>
        <v>#REF!</v>
      </c>
      <c r="G99" s="150" t="e">
        <f t="shared" si="12"/>
        <v>#REF!</v>
      </c>
      <c r="H99" s="150" t="e">
        <f t="shared" si="13"/>
        <v>#REF!</v>
      </c>
      <c r="I99" s="150" t="e">
        <f>ROUNDUP(H99*1.05,0)</f>
        <v>#REF!</v>
      </c>
      <c r="J99" s="276" t="e">
        <f t="shared" si="9"/>
        <v>#REF!</v>
      </c>
    </row>
    <row r="100" spans="1:10" s="7" customFormat="1" ht="18.75" hidden="1">
      <c r="A100" s="212"/>
      <c r="B100" s="213"/>
      <c r="C100" s="214"/>
      <c r="D100" s="203" t="e">
        <f t="shared" si="10"/>
        <v>#REF!</v>
      </c>
      <c r="E100" s="203" t="e">
        <f t="shared" si="11"/>
        <v>#REF!</v>
      </c>
      <c r="F100" s="203" t="e">
        <f>#REF!</f>
        <v>#REF!</v>
      </c>
      <c r="G100" s="150" t="e">
        <f t="shared" si="12"/>
        <v>#REF!</v>
      </c>
      <c r="H100" s="150" t="e">
        <f t="shared" si="13"/>
        <v>#REF!</v>
      </c>
      <c r="I100" s="150" t="e">
        <f>ROUNDUP(H100*1.05,0)</f>
        <v>#REF!</v>
      </c>
      <c r="J100" s="276" t="e">
        <f t="shared" si="9"/>
        <v>#REF!</v>
      </c>
    </row>
    <row r="101" spans="1:10" s="7" customFormat="1" ht="18.75">
      <c r="A101" s="284" t="s">
        <v>851</v>
      </c>
      <c r="B101" s="283" t="s">
        <v>2112</v>
      </c>
      <c r="C101" s="214"/>
      <c r="D101" s="203"/>
      <c r="E101" s="203"/>
      <c r="F101" s="203"/>
      <c r="G101" s="150"/>
      <c r="H101" s="150"/>
      <c r="I101" s="150"/>
      <c r="J101" s="276"/>
    </row>
    <row r="102" spans="1:10" s="7" customFormat="1" ht="18.75">
      <c r="A102" s="212"/>
      <c r="B102" s="213" t="s">
        <v>2166</v>
      </c>
      <c r="C102" s="201"/>
      <c r="D102" s="203"/>
      <c r="E102" s="203"/>
      <c r="F102" s="203"/>
      <c r="G102" s="150"/>
      <c r="H102" s="150"/>
      <c r="I102" s="150"/>
      <c r="J102" s="276"/>
    </row>
    <row r="103" spans="1:10" s="7" customFormat="1" ht="18.75">
      <c r="A103" s="212"/>
      <c r="B103" s="213" t="s">
        <v>2167</v>
      </c>
      <c r="C103" s="201" t="s">
        <v>21</v>
      </c>
      <c r="D103" s="203" t="e">
        <f t="shared" si="10"/>
        <v>#REF!</v>
      </c>
      <c r="E103" s="203" t="e">
        <f t="shared" si="11"/>
        <v>#REF!</v>
      </c>
      <c r="F103" s="203" t="e">
        <f>#REF!</f>
        <v>#REF!</v>
      </c>
      <c r="G103" s="150" t="e">
        <f aca="true" t="shared" si="14" ref="G103:H105">ROUNDUP(F103*1.05,0)</f>
        <v>#REF!</v>
      </c>
      <c r="H103" s="150" t="e">
        <f t="shared" si="14"/>
        <v>#REF!</v>
      </c>
      <c r="I103" s="150">
        <v>3405</v>
      </c>
      <c r="J103" s="276">
        <f t="shared" si="9"/>
        <v>3746</v>
      </c>
    </row>
    <row r="104" spans="1:10" s="7" customFormat="1" ht="18.75">
      <c r="A104" s="212"/>
      <c r="B104" s="213" t="s">
        <v>2165</v>
      </c>
      <c r="C104" s="201" t="s">
        <v>21</v>
      </c>
      <c r="D104" s="203" t="e">
        <f t="shared" si="10"/>
        <v>#REF!</v>
      </c>
      <c r="E104" s="203" t="e">
        <f t="shared" si="11"/>
        <v>#REF!</v>
      </c>
      <c r="F104" s="203" t="e">
        <f>#REF!</f>
        <v>#REF!</v>
      </c>
      <c r="G104" s="150" t="e">
        <f t="shared" si="14"/>
        <v>#REF!</v>
      </c>
      <c r="H104" s="150" t="e">
        <f t="shared" si="14"/>
        <v>#REF!</v>
      </c>
      <c r="I104" s="150">
        <v>4255</v>
      </c>
      <c r="J104" s="276">
        <f t="shared" si="9"/>
        <v>4681</v>
      </c>
    </row>
    <row r="105" spans="1:10" s="7" customFormat="1" ht="18.75">
      <c r="A105" s="212"/>
      <c r="B105" s="213" t="s">
        <v>2178</v>
      </c>
      <c r="C105" s="201" t="s">
        <v>21</v>
      </c>
      <c r="D105" s="203" t="e">
        <f t="shared" si="10"/>
        <v>#REF!</v>
      </c>
      <c r="E105" s="203" t="e">
        <f t="shared" si="11"/>
        <v>#REF!</v>
      </c>
      <c r="F105" s="203" t="e">
        <f>#REF!</f>
        <v>#REF!</v>
      </c>
      <c r="G105" s="150" t="e">
        <f t="shared" si="14"/>
        <v>#REF!</v>
      </c>
      <c r="H105" s="150" t="e">
        <f t="shared" si="14"/>
        <v>#REF!</v>
      </c>
      <c r="I105" s="150">
        <v>1824</v>
      </c>
      <c r="J105" s="276">
        <f t="shared" si="9"/>
        <v>2007</v>
      </c>
    </row>
    <row r="106" spans="1:10" s="7" customFormat="1" ht="37.5">
      <c r="A106" s="212"/>
      <c r="B106" s="213" t="s">
        <v>2179</v>
      </c>
      <c r="C106" s="201"/>
      <c r="D106" s="203"/>
      <c r="E106" s="203"/>
      <c r="F106" s="203"/>
      <c r="G106" s="150"/>
      <c r="H106" s="150"/>
      <c r="I106" s="150"/>
      <c r="J106" s="276"/>
    </row>
    <row r="107" spans="1:10" s="7" customFormat="1" ht="18.75">
      <c r="A107" s="212"/>
      <c r="B107" s="213" t="s">
        <v>2168</v>
      </c>
      <c r="C107" s="201" t="s">
        <v>9</v>
      </c>
      <c r="D107" s="203" t="e">
        <f t="shared" si="10"/>
        <v>#REF!</v>
      </c>
      <c r="E107" s="203" t="e">
        <f t="shared" si="11"/>
        <v>#REF!</v>
      </c>
      <c r="F107" s="203" t="e">
        <f>#REF!</f>
        <v>#REF!</v>
      </c>
      <c r="G107" s="150" t="e">
        <f aca="true" t="shared" si="15" ref="G107:H111">ROUNDUP(F107*1.05,0)</f>
        <v>#REF!</v>
      </c>
      <c r="H107" s="150" t="e">
        <f t="shared" si="15"/>
        <v>#REF!</v>
      </c>
      <c r="I107" s="150">
        <v>1824</v>
      </c>
      <c r="J107" s="276">
        <f t="shared" si="9"/>
        <v>2007</v>
      </c>
    </row>
    <row r="108" spans="1:10" s="7" customFormat="1" ht="18.75">
      <c r="A108" s="212"/>
      <c r="B108" s="213" t="s">
        <v>2169</v>
      </c>
      <c r="C108" s="201" t="s">
        <v>9</v>
      </c>
      <c r="D108" s="203" t="e">
        <f t="shared" si="10"/>
        <v>#REF!</v>
      </c>
      <c r="E108" s="203" t="e">
        <f t="shared" si="11"/>
        <v>#REF!</v>
      </c>
      <c r="F108" s="203" t="e">
        <f>#REF!</f>
        <v>#REF!</v>
      </c>
      <c r="G108" s="150" t="e">
        <f t="shared" si="15"/>
        <v>#REF!</v>
      </c>
      <c r="H108" s="150" t="e">
        <f t="shared" si="15"/>
        <v>#REF!</v>
      </c>
      <c r="I108" s="150">
        <v>3648</v>
      </c>
      <c r="J108" s="276">
        <f t="shared" si="9"/>
        <v>4013</v>
      </c>
    </row>
    <row r="109" spans="1:10" s="7" customFormat="1" ht="18.75">
      <c r="A109" s="212"/>
      <c r="B109" s="213" t="s">
        <v>2138</v>
      </c>
      <c r="C109" s="201"/>
      <c r="D109" s="203" t="e">
        <f t="shared" si="10"/>
        <v>#REF!</v>
      </c>
      <c r="E109" s="203" t="e">
        <f t="shared" si="11"/>
        <v>#REF!</v>
      </c>
      <c r="F109" s="203" t="e">
        <f>#REF!</f>
        <v>#REF!</v>
      </c>
      <c r="G109" s="150" t="e">
        <f t="shared" si="15"/>
        <v>#REF!</v>
      </c>
      <c r="H109" s="150" t="e">
        <f t="shared" si="15"/>
        <v>#REF!</v>
      </c>
      <c r="I109" s="150">
        <v>3040</v>
      </c>
      <c r="J109" s="276">
        <f t="shared" si="9"/>
        <v>3344</v>
      </c>
    </row>
    <row r="110" spans="1:10" s="7" customFormat="1" ht="18.75">
      <c r="A110" s="212"/>
      <c r="B110" s="213" t="s">
        <v>2180</v>
      </c>
      <c r="C110" s="201" t="s">
        <v>21</v>
      </c>
      <c r="D110" s="203" t="e">
        <f t="shared" si="10"/>
        <v>#REF!</v>
      </c>
      <c r="E110" s="203" t="e">
        <f t="shared" si="11"/>
        <v>#REF!</v>
      </c>
      <c r="F110" s="203" t="e">
        <f>#REF!</f>
        <v>#REF!</v>
      </c>
      <c r="G110" s="150" t="e">
        <f t="shared" si="15"/>
        <v>#REF!</v>
      </c>
      <c r="H110" s="150" t="e">
        <f t="shared" si="15"/>
        <v>#REF!</v>
      </c>
      <c r="I110" s="150">
        <v>2432</v>
      </c>
      <c r="J110" s="276">
        <f t="shared" si="9"/>
        <v>2676</v>
      </c>
    </row>
    <row r="111" spans="1:10" s="7" customFormat="1" ht="18.75">
      <c r="A111" s="212"/>
      <c r="B111" s="213" t="s">
        <v>2181</v>
      </c>
      <c r="C111" s="201" t="s">
        <v>21</v>
      </c>
      <c r="D111" s="203" t="e">
        <f t="shared" si="10"/>
        <v>#REF!</v>
      </c>
      <c r="E111" s="203" t="e">
        <f t="shared" si="11"/>
        <v>#REF!</v>
      </c>
      <c r="F111" s="203" t="e">
        <f>#REF!</f>
        <v>#REF!</v>
      </c>
      <c r="G111" s="150" t="e">
        <f t="shared" si="15"/>
        <v>#REF!</v>
      </c>
      <c r="H111" s="150" t="e">
        <f t="shared" si="15"/>
        <v>#REF!</v>
      </c>
      <c r="I111" s="150">
        <v>3040</v>
      </c>
      <c r="J111" s="276">
        <f t="shared" si="9"/>
        <v>3344</v>
      </c>
    </row>
    <row r="112" spans="1:10" s="7" customFormat="1" ht="18.75">
      <c r="A112" s="212"/>
      <c r="B112" s="213" t="s">
        <v>2182</v>
      </c>
      <c r="C112" s="201"/>
      <c r="D112" s="203"/>
      <c r="E112" s="203"/>
      <c r="F112" s="203"/>
      <c r="G112" s="150"/>
      <c r="H112" s="150"/>
      <c r="I112" s="150"/>
      <c r="J112" s="276"/>
    </row>
    <row r="113" spans="1:10" s="7" customFormat="1" ht="18.75">
      <c r="A113" s="212"/>
      <c r="B113" s="213" t="s">
        <v>2183</v>
      </c>
      <c r="C113" s="201" t="s">
        <v>21</v>
      </c>
      <c r="D113" s="203" t="e">
        <f t="shared" si="10"/>
        <v>#REF!</v>
      </c>
      <c r="E113" s="203" t="e">
        <f t="shared" si="11"/>
        <v>#REF!</v>
      </c>
      <c r="F113" s="203" t="e">
        <f>#REF!</f>
        <v>#REF!</v>
      </c>
      <c r="G113" s="150" t="e">
        <f>ROUNDUP(F113*1.05,0)</f>
        <v>#REF!</v>
      </c>
      <c r="H113" s="150" t="e">
        <f>ROUNDUP(G113*1.05,0)</f>
        <v>#REF!</v>
      </c>
      <c r="I113" s="150">
        <v>2432</v>
      </c>
      <c r="J113" s="276">
        <f t="shared" si="9"/>
        <v>2676</v>
      </c>
    </row>
    <row r="114" spans="1:10" s="7" customFormat="1" ht="18.75">
      <c r="A114" s="212"/>
      <c r="B114" s="213" t="s">
        <v>2184</v>
      </c>
      <c r="C114" s="201" t="s">
        <v>21</v>
      </c>
      <c r="D114" s="203" t="e">
        <f t="shared" si="10"/>
        <v>#REF!</v>
      </c>
      <c r="E114" s="203" t="e">
        <f t="shared" si="11"/>
        <v>#REF!</v>
      </c>
      <c r="F114" s="203" t="e">
        <f>#REF!</f>
        <v>#REF!</v>
      </c>
      <c r="G114" s="150" t="e">
        <f>ROUNDUP(F114*1.05,0)</f>
        <v>#REF!</v>
      </c>
      <c r="H114" s="150" t="e">
        <f>ROUNDUP(G114*1.05,0)</f>
        <v>#REF!</v>
      </c>
      <c r="I114" s="150">
        <v>3648</v>
      </c>
      <c r="J114" s="276">
        <f t="shared" si="9"/>
        <v>4013</v>
      </c>
    </row>
    <row r="115" spans="1:10" s="7" customFormat="1" ht="18.75">
      <c r="A115" s="212"/>
      <c r="B115" s="213" t="s">
        <v>2185</v>
      </c>
      <c r="C115" s="201"/>
      <c r="D115" s="203"/>
      <c r="E115" s="203"/>
      <c r="F115" s="203"/>
      <c r="G115" s="150"/>
      <c r="H115" s="150"/>
      <c r="I115" s="150"/>
      <c r="J115" s="276"/>
    </row>
    <row r="116" spans="1:10" s="7" customFormat="1" ht="18.75">
      <c r="A116" s="212"/>
      <c r="B116" s="213" t="s">
        <v>2186</v>
      </c>
      <c r="C116" s="201" t="s">
        <v>21</v>
      </c>
      <c r="D116" s="203" t="e">
        <f t="shared" si="10"/>
        <v>#REF!</v>
      </c>
      <c r="E116" s="203" t="e">
        <f t="shared" si="11"/>
        <v>#REF!</v>
      </c>
      <c r="F116" s="203" t="e">
        <f>#REF!</f>
        <v>#REF!</v>
      </c>
      <c r="G116" s="150" t="e">
        <f aca="true" t="shared" si="16" ref="G116:H120">ROUNDUP(F116*1.05,0)</f>
        <v>#REF!</v>
      </c>
      <c r="H116" s="150" t="e">
        <f t="shared" si="16"/>
        <v>#REF!</v>
      </c>
      <c r="I116" s="150">
        <v>1824</v>
      </c>
      <c r="J116" s="276">
        <f t="shared" si="9"/>
        <v>2007</v>
      </c>
    </row>
    <row r="117" spans="1:10" s="7" customFormat="1" ht="18.75">
      <c r="A117" s="212"/>
      <c r="B117" s="213" t="s">
        <v>2187</v>
      </c>
      <c r="C117" s="201" t="s">
        <v>21</v>
      </c>
      <c r="D117" s="203" t="e">
        <f t="shared" si="10"/>
        <v>#REF!</v>
      </c>
      <c r="E117" s="203" t="e">
        <f t="shared" si="11"/>
        <v>#REF!</v>
      </c>
      <c r="F117" s="203" t="e">
        <f>#REF!</f>
        <v>#REF!</v>
      </c>
      <c r="G117" s="150" t="e">
        <f t="shared" si="16"/>
        <v>#REF!</v>
      </c>
      <c r="H117" s="150" t="e">
        <f t="shared" si="16"/>
        <v>#REF!</v>
      </c>
      <c r="I117" s="150">
        <v>3040</v>
      </c>
      <c r="J117" s="276">
        <f t="shared" si="9"/>
        <v>3344</v>
      </c>
    </row>
    <row r="118" spans="1:10" s="7" customFormat="1" ht="18.75">
      <c r="A118" s="212"/>
      <c r="B118" s="213" t="s">
        <v>2188</v>
      </c>
      <c r="C118" s="201" t="s">
        <v>21</v>
      </c>
      <c r="D118" s="203" t="e">
        <f t="shared" si="10"/>
        <v>#REF!</v>
      </c>
      <c r="E118" s="203" t="e">
        <f t="shared" si="11"/>
        <v>#REF!</v>
      </c>
      <c r="F118" s="203" t="e">
        <f>#REF!</f>
        <v>#REF!</v>
      </c>
      <c r="G118" s="150" t="e">
        <f t="shared" si="16"/>
        <v>#REF!</v>
      </c>
      <c r="H118" s="150" t="e">
        <f t="shared" si="16"/>
        <v>#REF!</v>
      </c>
      <c r="I118" s="150">
        <v>2797</v>
      </c>
      <c r="J118" s="276">
        <f t="shared" si="9"/>
        <v>3077</v>
      </c>
    </row>
    <row r="119" spans="1:10" s="7" customFormat="1" ht="18.75">
      <c r="A119" s="212"/>
      <c r="B119" s="213" t="s">
        <v>2189</v>
      </c>
      <c r="C119" s="201" t="s">
        <v>21</v>
      </c>
      <c r="D119" s="203" t="e">
        <f t="shared" si="10"/>
        <v>#REF!</v>
      </c>
      <c r="E119" s="203" t="e">
        <f t="shared" si="11"/>
        <v>#REF!</v>
      </c>
      <c r="F119" s="203" t="e">
        <f>#REF!</f>
        <v>#REF!</v>
      </c>
      <c r="G119" s="150" t="e">
        <f t="shared" si="16"/>
        <v>#REF!</v>
      </c>
      <c r="H119" s="150" t="e">
        <f t="shared" si="16"/>
        <v>#REF!</v>
      </c>
      <c r="I119" s="150">
        <v>3648</v>
      </c>
      <c r="J119" s="276">
        <f t="shared" si="9"/>
        <v>4013</v>
      </c>
    </row>
    <row r="120" spans="1:10" s="7" customFormat="1" ht="18.75">
      <c r="A120" s="212"/>
      <c r="B120" s="213" t="s">
        <v>2190</v>
      </c>
      <c r="C120" s="201" t="s">
        <v>21</v>
      </c>
      <c r="D120" s="203" t="e">
        <f t="shared" si="10"/>
        <v>#REF!</v>
      </c>
      <c r="E120" s="203" t="e">
        <f t="shared" si="11"/>
        <v>#REF!</v>
      </c>
      <c r="F120" s="203" t="e">
        <f>#REF!</f>
        <v>#REF!</v>
      </c>
      <c r="G120" s="150" t="e">
        <f t="shared" si="16"/>
        <v>#REF!</v>
      </c>
      <c r="H120" s="150" t="e">
        <f t="shared" si="16"/>
        <v>#REF!</v>
      </c>
      <c r="I120" s="150">
        <v>4255</v>
      </c>
      <c r="J120" s="276">
        <f t="shared" si="9"/>
        <v>4681</v>
      </c>
    </row>
    <row r="121" spans="1:10" s="7" customFormat="1" ht="18.75">
      <c r="A121" s="284" t="s">
        <v>852</v>
      </c>
      <c r="B121" s="283" t="s">
        <v>2120</v>
      </c>
      <c r="C121" s="214"/>
      <c r="D121" s="203"/>
      <c r="E121" s="203"/>
      <c r="F121" s="203"/>
      <c r="G121" s="150"/>
      <c r="H121" s="150"/>
      <c r="I121" s="150"/>
      <c r="J121" s="276"/>
    </row>
    <row r="122" spans="1:10" s="7" customFormat="1" ht="23.25" customHeight="1">
      <c r="A122" s="212"/>
      <c r="B122" s="213" t="s">
        <v>2191</v>
      </c>
      <c r="C122" s="201" t="s">
        <v>21</v>
      </c>
      <c r="D122" s="203" t="e">
        <f t="shared" si="10"/>
        <v>#REF!</v>
      </c>
      <c r="E122" s="203" t="e">
        <f t="shared" si="11"/>
        <v>#REF!</v>
      </c>
      <c r="F122" s="203" t="e">
        <f>#REF!</f>
        <v>#REF!</v>
      </c>
      <c r="G122" s="150" t="e">
        <f>ROUNDUP(F122*1.05,0)</f>
        <v>#REF!</v>
      </c>
      <c r="H122" s="150" t="e">
        <f>ROUNDUP(G122*1.05,0)</f>
        <v>#REF!</v>
      </c>
      <c r="I122" s="150">
        <v>4255</v>
      </c>
      <c r="J122" s="276">
        <f t="shared" si="9"/>
        <v>4681</v>
      </c>
    </row>
    <row r="123" spans="1:10" s="7" customFormat="1" ht="18.75">
      <c r="A123" s="212"/>
      <c r="B123" s="213" t="s">
        <v>2192</v>
      </c>
      <c r="C123" s="201"/>
      <c r="D123" s="203"/>
      <c r="E123" s="203"/>
      <c r="F123" s="203"/>
      <c r="G123" s="150"/>
      <c r="H123" s="150"/>
      <c r="I123" s="150"/>
      <c r="J123" s="276"/>
    </row>
    <row r="124" spans="1:10" s="7" customFormat="1" ht="18.75">
      <c r="A124" s="212"/>
      <c r="B124" s="213" t="s">
        <v>2193</v>
      </c>
      <c r="C124" s="201" t="s">
        <v>21</v>
      </c>
      <c r="D124" s="203" t="e">
        <f t="shared" si="10"/>
        <v>#REF!</v>
      </c>
      <c r="E124" s="203" t="e">
        <f t="shared" si="11"/>
        <v>#REF!</v>
      </c>
      <c r="F124" s="203" t="e">
        <f>#REF!</f>
        <v>#REF!</v>
      </c>
      <c r="G124" s="150" t="e">
        <f aca="true" t="shared" si="17" ref="G124:H128">ROUNDUP(F124*1.05,0)</f>
        <v>#REF!</v>
      </c>
      <c r="H124" s="150" t="e">
        <f t="shared" si="17"/>
        <v>#REF!</v>
      </c>
      <c r="I124" s="150">
        <v>2432</v>
      </c>
      <c r="J124" s="276">
        <f t="shared" si="9"/>
        <v>2676</v>
      </c>
    </row>
    <row r="125" spans="1:10" s="7" customFormat="1" ht="18.75">
      <c r="A125" s="212"/>
      <c r="B125" s="213" t="s">
        <v>2194</v>
      </c>
      <c r="C125" s="201" t="s">
        <v>21</v>
      </c>
      <c r="D125" s="203" t="e">
        <f t="shared" si="10"/>
        <v>#REF!</v>
      </c>
      <c r="E125" s="203" t="e">
        <f t="shared" si="11"/>
        <v>#REF!</v>
      </c>
      <c r="F125" s="203" t="e">
        <f>#REF!</f>
        <v>#REF!</v>
      </c>
      <c r="G125" s="150" t="e">
        <f t="shared" si="17"/>
        <v>#REF!</v>
      </c>
      <c r="H125" s="150" t="e">
        <f t="shared" si="17"/>
        <v>#REF!</v>
      </c>
      <c r="I125" s="150">
        <v>3648</v>
      </c>
      <c r="J125" s="276">
        <f t="shared" si="9"/>
        <v>4013</v>
      </c>
    </row>
    <row r="126" spans="1:10" s="7" customFormat="1" ht="37.5">
      <c r="A126" s="212"/>
      <c r="B126" s="213" t="s">
        <v>2195</v>
      </c>
      <c r="C126" s="201"/>
      <c r="D126" s="203" t="e">
        <f t="shared" si="10"/>
        <v>#REF!</v>
      </c>
      <c r="E126" s="203" t="e">
        <f t="shared" si="11"/>
        <v>#REF!</v>
      </c>
      <c r="F126" s="203" t="e">
        <f>#REF!</f>
        <v>#REF!</v>
      </c>
      <c r="G126" s="150" t="e">
        <f t="shared" si="17"/>
        <v>#REF!</v>
      </c>
      <c r="H126" s="150" t="e">
        <f t="shared" si="17"/>
        <v>#REF!</v>
      </c>
      <c r="I126" s="150">
        <v>4863</v>
      </c>
      <c r="J126" s="276">
        <f t="shared" si="9"/>
        <v>5350</v>
      </c>
    </row>
    <row r="127" spans="1:10" s="7" customFormat="1" ht="18.75">
      <c r="A127" s="212"/>
      <c r="B127" s="213" t="s">
        <v>2168</v>
      </c>
      <c r="C127" s="201" t="s">
        <v>9</v>
      </c>
      <c r="D127" s="203" t="e">
        <f t="shared" si="10"/>
        <v>#REF!</v>
      </c>
      <c r="E127" s="203" t="e">
        <f t="shared" si="11"/>
        <v>#REF!</v>
      </c>
      <c r="F127" s="203" t="e">
        <f>#REF!</f>
        <v>#REF!</v>
      </c>
      <c r="G127" s="150" t="e">
        <f t="shared" si="17"/>
        <v>#REF!</v>
      </c>
      <c r="H127" s="150" t="e">
        <f t="shared" si="17"/>
        <v>#REF!</v>
      </c>
      <c r="I127" s="150">
        <v>3040</v>
      </c>
      <c r="J127" s="276">
        <f t="shared" si="9"/>
        <v>3344</v>
      </c>
    </row>
    <row r="128" spans="1:10" s="7" customFormat="1" ht="18.75">
      <c r="A128" s="212"/>
      <c r="B128" s="213" t="s">
        <v>2169</v>
      </c>
      <c r="C128" s="201" t="s">
        <v>9</v>
      </c>
      <c r="D128" s="203" t="e">
        <f t="shared" si="10"/>
        <v>#REF!</v>
      </c>
      <c r="E128" s="203" t="e">
        <f t="shared" si="11"/>
        <v>#REF!</v>
      </c>
      <c r="F128" s="203" t="e">
        <f>#REF!</f>
        <v>#REF!</v>
      </c>
      <c r="G128" s="150" t="e">
        <f t="shared" si="17"/>
        <v>#REF!</v>
      </c>
      <c r="H128" s="150" t="e">
        <f t="shared" si="17"/>
        <v>#REF!</v>
      </c>
      <c r="I128" s="150">
        <v>3648</v>
      </c>
      <c r="J128" s="276">
        <f t="shared" si="9"/>
        <v>4013</v>
      </c>
    </row>
    <row r="129" spans="1:10" s="7" customFormat="1" ht="18.75">
      <c r="A129" s="285" t="s">
        <v>853</v>
      </c>
      <c r="B129" s="283" t="s">
        <v>2126</v>
      </c>
      <c r="C129" s="214"/>
      <c r="D129" s="203"/>
      <c r="E129" s="203"/>
      <c r="F129" s="203"/>
      <c r="G129" s="150"/>
      <c r="H129" s="150"/>
      <c r="I129" s="150"/>
      <c r="J129" s="276"/>
    </row>
    <row r="130" spans="1:10" s="7" customFormat="1" ht="18.75">
      <c r="A130" s="215"/>
      <c r="B130" s="213" t="s">
        <v>2196</v>
      </c>
      <c r="C130" s="201"/>
      <c r="D130" s="203"/>
      <c r="E130" s="203"/>
      <c r="F130" s="203"/>
      <c r="G130" s="150"/>
      <c r="H130" s="150"/>
      <c r="I130" s="150"/>
      <c r="J130" s="276"/>
    </row>
    <row r="131" spans="1:10" s="7" customFormat="1" ht="18.75">
      <c r="A131" s="215"/>
      <c r="B131" s="213" t="s">
        <v>2167</v>
      </c>
      <c r="C131" s="201" t="s">
        <v>21</v>
      </c>
      <c r="D131" s="203" t="e">
        <f t="shared" si="10"/>
        <v>#REF!</v>
      </c>
      <c r="E131" s="203" t="e">
        <f t="shared" si="11"/>
        <v>#REF!</v>
      </c>
      <c r="F131" s="203" t="e">
        <f>#REF!</f>
        <v>#REF!</v>
      </c>
      <c r="G131" s="150" t="e">
        <f>ROUNDUP(F131*1.05,0)</f>
        <v>#REF!</v>
      </c>
      <c r="H131" s="150" t="e">
        <f>ROUNDUP(G131*1.05,0)</f>
        <v>#REF!</v>
      </c>
      <c r="I131" s="150">
        <v>4255</v>
      </c>
      <c r="J131" s="276">
        <f t="shared" si="9"/>
        <v>4681</v>
      </c>
    </row>
    <row r="132" spans="1:10" s="7" customFormat="1" ht="18.75">
      <c r="A132" s="215"/>
      <c r="B132" s="213" t="s">
        <v>2165</v>
      </c>
      <c r="C132" s="201" t="s">
        <v>21</v>
      </c>
      <c r="D132" s="203" t="e">
        <f t="shared" si="10"/>
        <v>#REF!</v>
      </c>
      <c r="E132" s="203" t="e">
        <f t="shared" si="11"/>
        <v>#REF!</v>
      </c>
      <c r="F132" s="203" t="e">
        <f>#REF!</f>
        <v>#REF!</v>
      </c>
      <c r="G132" s="150" t="e">
        <f>ROUNDUP(F132*1.05,0)</f>
        <v>#REF!</v>
      </c>
      <c r="H132" s="150" t="e">
        <f>ROUNDUP(G132*1.05,0)</f>
        <v>#REF!</v>
      </c>
      <c r="I132" s="150">
        <v>7293.3</v>
      </c>
      <c r="J132" s="276">
        <f t="shared" si="9"/>
        <v>8023</v>
      </c>
    </row>
    <row r="133" spans="1:10" s="7" customFormat="1" ht="18.75">
      <c r="A133" s="215"/>
      <c r="B133" s="213" t="s">
        <v>2197</v>
      </c>
      <c r="C133" s="201"/>
      <c r="D133" s="203"/>
      <c r="E133" s="203"/>
      <c r="F133" s="203"/>
      <c r="G133" s="150"/>
      <c r="H133" s="150"/>
      <c r="I133" s="150"/>
      <c r="J133" s="276"/>
    </row>
    <row r="134" spans="1:10" s="7" customFormat="1" ht="18.75">
      <c r="A134" s="215"/>
      <c r="B134" s="213" t="s">
        <v>2193</v>
      </c>
      <c r="C134" s="201" t="s">
        <v>21</v>
      </c>
      <c r="D134" s="203" t="e">
        <f t="shared" si="10"/>
        <v>#REF!</v>
      </c>
      <c r="E134" s="203" t="e">
        <f t="shared" si="11"/>
        <v>#REF!</v>
      </c>
      <c r="F134" s="203" t="e">
        <f>#REF!</f>
        <v>#REF!</v>
      </c>
      <c r="G134" s="150" t="e">
        <f>ROUNDUP(F134*1.05,0)</f>
        <v>#REF!</v>
      </c>
      <c r="H134" s="150" t="e">
        <f>ROUNDUP(G134*1.05,0)</f>
        <v>#REF!</v>
      </c>
      <c r="I134" s="150">
        <v>2432</v>
      </c>
      <c r="J134" s="276">
        <f t="shared" si="9"/>
        <v>2676</v>
      </c>
    </row>
    <row r="135" spans="1:10" s="7" customFormat="1" ht="18.75">
      <c r="A135" s="215"/>
      <c r="B135" s="213" t="s">
        <v>2194</v>
      </c>
      <c r="C135" s="201" t="s">
        <v>21</v>
      </c>
      <c r="D135" s="203" t="e">
        <f t="shared" si="10"/>
        <v>#REF!</v>
      </c>
      <c r="E135" s="203" t="e">
        <f t="shared" si="11"/>
        <v>#REF!</v>
      </c>
      <c r="F135" s="203" t="e">
        <f>#REF!</f>
        <v>#REF!</v>
      </c>
      <c r="G135" s="150" t="e">
        <f>ROUNDUP(F135*1.05,0)</f>
        <v>#REF!</v>
      </c>
      <c r="H135" s="150" t="e">
        <f>ROUNDUP(G135*1.05,0)</f>
        <v>#REF!</v>
      </c>
      <c r="I135" s="150">
        <v>4863</v>
      </c>
      <c r="J135" s="276">
        <f t="shared" si="9"/>
        <v>5350</v>
      </c>
    </row>
    <row r="136" spans="1:10" s="7" customFormat="1" ht="18.75">
      <c r="A136" s="215"/>
      <c r="B136" s="213" t="s">
        <v>2198</v>
      </c>
      <c r="C136" s="201"/>
      <c r="D136" s="203"/>
      <c r="E136" s="203"/>
      <c r="F136" s="203"/>
      <c r="G136" s="150"/>
      <c r="H136" s="150"/>
      <c r="I136" s="150"/>
      <c r="J136" s="276"/>
    </row>
    <row r="137" spans="1:10" s="7" customFormat="1" ht="18.75">
      <c r="A137" s="215"/>
      <c r="B137" s="213" t="s">
        <v>2199</v>
      </c>
      <c r="C137" s="201" t="s">
        <v>21</v>
      </c>
      <c r="D137" s="203" t="e">
        <f t="shared" si="10"/>
        <v>#REF!</v>
      </c>
      <c r="E137" s="203" t="e">
        <f t="shared" si="11"/>
        <v>#REF!</v>
      </c>
      <c r="F137" s="203" t="e">
        <f>#REF!</f>
        <v>#REF!</v>
      </c>
      <c r="G137" s="150" t="e">
        <f aca="true" t="shared" si="18" ref="G137:H139">ROUNDUP(F137*1.05,0)</f>
        <v>#REF!</v>
      </c>
      <c r="H137" s="150" t="e">
        <f t="shared" si="18"/>
        <v>#REF!</v>
      </c>
      <c r="I137" s="150">
        <v>4255</v>
      </c>
      <c r="J137" s="276">
        <f t="shared" si="9"/>
        <v>4681</v>
      </c>
    </row>
    <row r="138" spans="1:10" s="7" customFormat="1" ht="18.75">
      <c r="A138" s="215"/>
      <c r="B138" s="213" t="s">
        <v>2200</v>
      </c>
      <c r="C138" s="201" t="s">
        <v>21</v>
      </c>
      <c r="D138" s="203" t="e">
        <f t="shared" si="10"/>
        <v>#REF!</v>
      </c>
      <c r="E138" s="203" t="e">
        <f t="shared" si="11"/>
        <v>#REF!</v>
      </c>
      <c r="F138" s="203" t="e">
        <f>#REF!</f>
        <v>#REF!</v>
      </c>
      <c r="G138" s="150" t="e">
        <f t="shared" si="18"/>
        <v>#REF!</v>
      </c>
      <c r="H138" s="150" t="e">
        <f t="shared" si="18"/>
        <v>#REF!</v>
      </c>
      <c r="I138" s="150">
        <v>4863</v>
      </c>
      <c r="J138" s="276">
        <f t="shared" si="9"/>
        <v>5350</v>
      </c>
    </row>
    <row r="139" spans="1:10" s="7" customFormat="1" ht="37.5">
      <c r="A139" s="215"/>
      <c r="B139" s="216" t="s">
        <v>2201</v>
      </c>
      <c r="C139" s="201" t="s">
        <v>21</v>
      </c>
      <c r="D139" s="203" t="e">
        <f t="shared" si="10"/>
        <v>#REF!</v>
      </c>
      <c r="E139" s="203" t="e">
        <f t="shared" si="11"/>
        <v>#REF!</v>
      </c>
      <c r="F139" s="203" t="e">
        <f>#REF!</f>
        <v>#REF!</v>
      </c>
      <c r="G139" s="150" t="e">
        <f t="shared" si="18"/>
        <v>#REF!</v>
      </c>
      <c r="H139" s="150" t="e">
        <f t="shared" si="18"/>
        <v>#REF!</v>
      </c>
      <c r="I139" s="150">
        <v>7294</v>
      </c>
      <c r="J139" s="276">
        <f t="shared" si="9"/>
        <v>8024</v>
      </c>
    </row>
    <row r="140" spans="1:10" s="7" customFormat="1" ht="18.75">
      <c r="A140" s="215"/>
      <c r="B140" s="213" t="s">
        <v>2202</v>
      </c>
      <c r="C140" s="201"/>
      <c r="D140" s="203"/>
      <c r="E140" s="203"/>
      <c r="F140" s="203"/>
      <c r="G140" s="150"/>
      <c r="H140" s="150"/>
      <c r="I140" s="150"/>
      <c r="J140" s="276"/>
    </row>
    <row r="141" spans="1:10" s="7" customFormat="1" ht="18.75">
      <c r="A141" s="215"/>
      <c r="B141" s="213" t="s">
        <v>2183</v>
      </c>
      <c r="C141" s="201" t="s">
        <v>21</v>
      </c>
      <c r="D141" s="203" t="e">
        <f t="shared" si="10"/>
        <v>#REF!</v>
      </c>
      <c r="E141" s="203" t="e">
        <f t="shared" si="11"/>
        <v>#REF!</v>
      </c>
      <c r="F141" s="203" t="e">
        <f>#REF!</f>
        <v>#REF!</v>
      </c>
      <c r="G141" s="150" t="e">
        <f>ROUNDUP(F141*1.05,0)</f>
        <v>#REF!</v>
      </c>
      <c r="H141" s="150" t="e">
        <f>ROUNDUP(G141*1.05,0)</f>
        <v>#REF!</v>
      </c>
      <c r="I141" s="150">
        <v>3648</v>
      </c>
      <c r="J141" s="276">
        <f t="shared" si="9"/>
        <v>4013</v>
      </c>
    </row>
    <row r="142" spans="1:10" s="7" customFormat="1" ht="18.75">
      <c r="A142" s="215"/>
      <c r="B142" s="213" t="s">
        <v>2184</v>
      </c>
      <c r="C142" s="201" t="s">
        <v>21</v>
      </c>
      <c r="D142" s="203" t="e">
        <f t="shared" si="10"/>
        <v>#REF!</v>
      </c>
      <c r="E142" s="203" t="e">
        <f t="shared" si="11"/>
        <v>#REF!</v>
      </c>
      <c r="F142" s="203" t="e">
        <f>#REF!</f>
        <v>#REF!</v>
      </c>
      <c r="G142" s="150" t="e">
        <f>ROUNDUP(F142*1.05,0)</f>
        <v>#REF!</v>
      </c>
      <c r="H142" s="150" t="e">
        <f>ROUNDUP(G142*1.05,0)</f>
        <v>#REF!</v>
      </c>
      <c r="I142" s="150">
        <v>4255</v>
      </c>
      <c r="J142" s="276">
        <f t="shared" si="9"/>
        <v>4681</v>
      </c>
    </row>
    <row r="143" spans="1:10" s="7" customFormat="1" ht="56.25">
      <c r="A143" s="215"/>
      <c r="B143" s="213" t="s">
        <v>2203</v>
      </c>
      <c r="C143" s="201"/>
      <c r="D143" s="203"/>
      <c r="E143" s="203"/>
      <c r="F143" s="203"/>
      <c r="G143" s="150"/>
      <c r="H143" s="150"/>
      <c r="I143" s="150"/>
      <c r="J143" s="276"/>
    </row>
    <row r="144" spans="1:10" s="7" customFormat="1" ht="18.75">
      <c r="A144" s="215"/>
      <c r="B144" s="213" t="s">
        <v>2186</v>
      </c>
      <c r="C144" s="201" t="s">
        <v>21</v>
      </c>
      <c r="D144" s="203" t="e">
        <f t="shared" si="10"/>
        <v>#REF!</v>
      </c>
      <c r="E144" s="203" t="e">
        <f t="shared" si="11"/>
        <v>#REF!</v>
      </c>
      <c r="F144" s="203" t="e">
        <f>#REF!</f>
        <v>#REF!</v>
      </c>
      <c r="G144" s="150" t="e">
        <f>ROUNDUP(F144*1.05,0)</f>
        <v>#REF!</v>
      </c>
      <c r="H144" s="150" t="e">
        <f>ROUNDUP(G144*1.05,0)</f>
        <v>#REF!</v>
      </c>
      <c r="I144" s="150">
        <v>3405</v>
      </c>
      <c r="J144" s="276">
        <f aca="true" t="shared" si="19" ref="J144:J216">ROUNDUP(I144*1.1,0)</f>
        <v>3746</v>
      </c>
    </row>
    <row r="145" spans="1:10" s="7" customFormat="1" ht="18.75">
      <c r="A145" s="215"/>
      <c r="B145" s="213" t="s">
        <v>2187</v>
      </c>
      <c r="C145" s="201" t="s">
        <v>21</v>
      </c>
      <c r="D145" s="203" t="e">
        <f t="shared" si="10"/>
        <v>#REF!</v>
      </c>
      <c r="E145" s="203" t="e">
        <f t="shared" si="11"/>
        <v>#REF!</v>
      </c>
      <c r="F145" s="203" t="e">
        <f>#REF!</f>
        <v>#REF!</v>
      </c>
      <c r="G145" s="150" t="e">
        <f>ROUNDUP(F145*1.05,0)</f>
        <v>#REF!</v>
      </c>
      <c r="H145" s="150" t="e">
        <f>ROUNDUP(G145*1.05,0)</f>
        <v>#REF!</v>
      </c>
      <c r="I145" s="150">
        <v>4863</v>
      </c>
      <c r="J145" s="276">
        <f t="shared" si="19"/>
        <v>5350</v>
      </c>
    </row>
    <row r="146" spans="1:10" s="7" customFormat="1" ht="18.75">
      <c r="A146" s="215"/>
      <c r="B146" s="213" t="s">
        <v>2204</v>
      </c>
      <c r="C146" s="201"/>
      <c r="D146" s="203"/>
      <c r="E146" s="203"/>
      <c r="F146" s="203"/>
      <c r="G146" s="150"/>
      <c r="H146" s="150"/>
      <c r="I146" s="150"/>
      <c r="J146" s="276"/>
    </row>
    <row r="147" spans="1:10" s="7" customFormat="1" ht="18.75">
      <c r="A147" s="215"/>
      <c r="B147" s="213" t="s">
        <v>2205</v>
      </c>
      <c r="C147" s="201" t="s">
        <v>21</v>
      </c>
      <c r="D147" s="203" t="e">
        <f t="shared" si="10"/>
        <v>#REF!</v>
      </c>
      <c r="E147" s="203" t="e">
        <f t="shared" si="11"/>
        <v>#REF!</v>
      </c>
      <c r="F147" s="203" t="e">
        <f>#REF!</f>
        <v>#REF!</v>
      </c>
      <c r="G147" s="150" t="e">
        <f aca="true" t="shared" si="20" ref="G147:H150">ROUNDUP(F147*1.05,0)</f>
        <v>#REF!</v>
      </c>
      <c r="H147" s="150" t="e">
        <f t="shared" si="20"/>
        <v>#REF!</v>
      </c>
      <c r="I147" s="150">
        <v>3648</v>
      </c>
      <c r="J147" s="276">
        <f t="shared" si="19"/>
        <v>4013</v>
      </c>
    </row>
    <row r="148" spans="1:10" s="7" customFormat="1" ht="18.75">
      <c r="A148" s="215"/>
      <c r="B148" s="213" t="s">
        <v>2206</v>
      </c>
      <c r="C148" s="201" t="s">
        <v>21</v>
      </c>
      <c r="D148" s="203" t="e">
        <f t="shared" si="10"/>
        <v>#REF!</v>
      </c>
      <c r="E148" s="203" t="e">
        <f t="shared" si="11"/>
        <v>#REF!</v>
      </c>
      <c r="F148" s="203" t="e">
        <f>#REF!</f>
        <v>#REF!</v>
      </c>
      <c r="G148" s="150" t="e">
        <f t="shared" si="20"/>
        <v>#REF!</v>
      </c>
      <c r="H148" s="150" t="e">
        <f t="shared" si="20"/>
        <v>#REF!</v>
      </c>
      <c r="I148" s="150">
        <v>54699</v>
      </c>
      <c r="J148" s="276">
        <v>6169</v>
      </c>
    </row>
    <row r="149" spans="1:10" s="7" customFormat="1" ht="18.75">
      <c r="A149" s="215"/>
      <c r="B149" s="213" t="s">
        <v>2207</v>
      </c>
      <c r="C149" s="201" t="s">
        <v>21</v>
      </c>
      <c r="D149" s="203" t="e">
        <f t="shared" si="10"/>
        <v>#REF!</v>
      </c>
      <c r="E149" s="203" t="e">
        <f t="shared" si="11"/>
        <v>#REF!</v>
      </c>
      <c r="F149" s="203" t="e">
        <f>#REF!</f>
        <v>#REF!</v>
      </c>
      <c r="G149" s="150" t="e">
        <f t="shared" si="20"/>
        <v>#REF!</v>
      </c>
      <c r="H149" s="150" t="e">
        <f t="shared" si="20"/>
        <v>#REF!</v>
      </c>
      <c r="I149" s="150">
        <v>7294</v>
      </c>
      <c r="J149" s="276">
        <f t="shared" si="19"/>
        <v>8024</v>
      </c>
    </row>
    <row r="150" spans="1:10" s="7" customFormat="1" ht="18.75">
      <c r="A150" s="215"/>
      <c r="B150" s="213" t="s">
        <v>2208</v>
      </c>
      <c r="C150" s="201" t="s">
        <v>21</v>
      </c>
      <c r="D150" s="203" t="e">
        <f t="shared" si="10"/>
        <v>#REF!</v>
      </c>
      <c r="E150" s="203" t="e">
        <f t="shared" si="11"/>
        <v>#REF!</v>
      </c>
      <c r="F150" s="203" t="e">
        <f>#REF!</f>
        <v>#REF!</v>
      </c>
      <c r="G150" s="150" t="e">
        <f t="shared" si="20"/>
        <v>#REF!</v>
      </c>
      <c r="H150" s="150" t="e">
        <f t="shared" si="20"/>
        <v>#REF!</v>
      </c>
      <c r="I150" s="150">
        <v>12156</v>
      </c>
      <c r="J150" s="276">
        <f t="shared" si="19"/>
        <v>13372</v>
      </c>
    </row>
    <row r="151" spans="1:10" s="7" customFormat="1" ht="18.75">
      <c r="A151" s="215"/>
      <c r="B151" s="217" t="s">
        <v>2209</v>
      </c>
      <c r="C151" s="201"/>
      <c r="D151" s="203"/>
      <c r="E151" s="203"/>
      <c r="F151" s="203"/>
      <c r="G151" s="150"/>
      <c r="H151" s="150"/>
      <c r="I151" s="150"/>
      <c r="J151" s="276"/>
    </row>
    <row r="152" spans="1:10" s="7" customFormat="1" ht="18.75">
      <c r="A152" s="215"/>
      <c r="B152" s="218" t="s">
        <v>2210</v>
      </c>
      <c r="C152" s="201" t="s">
        <v>21</v>
      </c>
      <c r="D152" s="203" t="e">
        <f aca="true" t="shared" si="21" ref="D152:D171">F152/1.2</f>
        <v>#REF!</v>
      </c>
      <c r="E152" s="203" t="e">
        <f aca="true" t="shared" si="22" ref="E152:E171">F152-D152</f>
        <v>#REF!</v>
      </c>
      <c r="F152" s="203" t="e">
        <f>#REF!</f>
        <v>#REF!</v>
      </c>
      <c r="G152" s="150" t="e">
        <f>ROUNDUP(F152*1.05,0)</f>
        <v>#REF!</v>
      </c>
      <c r="H152" s="150" t="e">
        <f>ROUNDUP(G152*1.05,0)</f>
        <v>#REF!</v>
      </c>
      <c r="I152" s="150">
        <v>3040</v>
      </c>
      <c r="J152" s="276">
        <f t="shared" si="19"/>
        <v>3344</v>
      </c>
    </row>
    <row r="153" spans="1:10" s="7" customFormat="1" ht="18.75">
      <c r="A153" s="215"/>
      <c r="B153" s="218" t="s">
        <v>2211</v>
      </c>
      <c r="C153" s="201" t="s">
        <v>21</v>
      </c>
      <c r="D153" s="203" t="e">
        <f t="shared" si="21"/>
        <v>#REF!</v>
      </c>
      <c r="E153" s="203" t="e">
        <f t="shared" si="22"/>
        <v>#REF!</v>
      </c>
      <c r="F153" s="203" t="e">
        <f>#REF!</f>
        <v>#REF!</v>
      </c>
      <c r="G153" s="150" t="e">
        <f>ROUNDUP(F153*1.05,0)</f>
        <v>#REF!</v>
      </c>
      <c r="H153" s="150" t="e">
        <f>ROUNDUP(G153*1.05,0)</f>
        <v>#REF!</v>
      </c>
      <c r="I153" s="150">
        <v>3648</v>
      </c>
      <c r="J153" s="276">
        <f t="shared" si="19"/>
        <v>4013</v>
      </c>
    </row>
    <row r="154" spans="1:10" s="7" customFormat="1" ht="56.25">
      <c r="A154" s="215"/>
      <c r="B154" s="213" t="s">
        <v>2212</v>
      </c>
      <c r="C154" s="201"/>
      <c r="D154" s="203"/>
      <c r="E154" s="203"/>
      <c r="F154" s="203"/>
      <c r="G154" s="150"/>
      <c r="H154" s="150"/>
      <c r="I154" s="150"/>
      <c r="J154" s="276"/>
    </row>
    <row r="155" spans="1:10" s="7" customFormat="1" ht="18.75">
      <c r="A155" s="215"/>
      <c r="B155" s="213" t="s">
        <v>2213</v>
      </c>
      <c r="C155" s="201" t="s">
        <v>21</v>
      </c>
      <c r="D155" s="203" t="e">
        <f t="shared" si="21"/>
        <v>#REF!</v>
      </c>
      <c r="E155" s="203" t="e">
        <f t="shared" si="22"/>
        <v>#REF!</v>
      </c>
      <c r="F155" s="203" t="e">
        <f>#REF!</f>
        <v>#REF!</v>
      </c>
      <c r="G155" s="150" t="e">
        <f aca="true" t="shared" si="23" ref="G155:H159">ROUNDUP(F155*1.05,0)</f>
        <v>#REF!</v>
      </c>
      <c r="H155" s="150" t="e">
        <f t="shared" si="23"/>
        <v>#REF!</v>
      </c>
      <c r="I155" s="150">
        <v>3040</v>
      </c>
      <c r="J155" s="276">
        <f t="shared" si="19"/>
        <v>3344</v>
      </c>
    </row>
    <row r="156" spans="1:10" s="7" customFormat="1" ht="18.75">
      <c r="A156" s="215"/>
      <c r="B156" s="213" t="s">
        <v>2214</v>
      </c>
      <c r="C156" s="201" t="s">
        <v>21</v>
      </c>
      <c r="D156" s="203" t="e">
        <f t="shared" si="21"/>
        <v>#REF!</v>
      </c>
      <c r="E156" s="203" t="e">
        <f t="shared" si="22"/>
        <v>#REF!</v>
      </c>
      <c r="F156" s="203" t="e">
        <f>#REF!</f>
        <v>#REF!</v>
      </c>
      <c r="G156" s="150" t="e">
        <f t="shared" si="23"/>
        <v>#REF!</v>
      </c>
      <c r="H156" s="150" t="e">
        <f t="shared" si="23"/>
        <v>#REF!</v>
      </c>
      <c r="I156" s="150">
        <v>4255</v>
      </c>
      <c r="J156" s="276">
        <f t="shared" si="19"/>
        <v>4681</v>
      </c>
    </row>
    <row r="157" spans="1:10" s="7" customFormat="1" ht="18.75">
      <c r="A157" s="215"/>
      <c r="B157" s="213" t="s">
        <v>2215</v>
      </c>
      <c r="C157" s="201" t="s">
        <v>21</v>
      </c>
      <c r="D157" s="203" t="e">
        <f t="shared" si="21"/>
        <v>#REF!</v>
      </c>
      <c r="E157" s="203" t="e">
        <f t="shared" si="22"/>
        <v>#REF!</v>
      </c>
      <c r="F157" s="203" t="e">
        <f>#REF!</f>
        <v>#REF!</v>
      </c>
      <c r="G157" s="150" t="e">
        <f t="shared" si="23"/>
        <v>#REF!</v>
      </c>
      <c r="H157" s="150" t="e">
        <f t="shared" si="23"/>
        <v>#REF!</v>
      </c>
      <c r="I157" s="150">
        <v>6079</v>
      </c>
      <c r="J157" s="276">
        <f t="shared" si="19"/>
        <v>6687</v>
      </c>
    </row>
    <row r="158" spans="1:10" s="7" customFormat="1" ht="18.75">
      <c r="A158" s="215"/>
      <c r="B158" s="217" t="s">
        <v>2216</v>
      </c>
      <c r="C158" s="201" t="s">
        <v>21</v>
      </c>
      <c r="D158" s="203" t="e">
        <f t="shared" si="21"/>
        <v>#REF!</v>
      </c>
      <c r="E158" s="203" t="e">
        <f t="shared" si="22"/>
        <v>#REF!</v>
      </c>
      <c r="F158" s="203" t="e">
        <f>#REF!</f>
        <v>#REF!</v>
      </c>
      <c r="G158" s="150" t="e">
        <f t="shared" si="23"/>
        <v>#REF!</v>
      </c>
      <c r="H158" s="150" t="e">
        <f t="shared" si="23"/>
        <v>#REF!</v>
      </c>
      <c r="I158" s="150">
        <v>3648</v>
      </c>
      <c r="J158" s="276">
        <f t="shared" si="19"/>
        <v>4013</v>
      </c>
    </row>
    <row r="159" spans="1:10" s="7" customFormat="1" ht="18.75">
      <c r="A159" s="215"/>
      <c r="B159" s="217" t="s">
        <v>2217</v>
      </c>
      <c r="C159" s="201" t="s">
        <v>21</v>
      </c>
      <c r="D159" s="203" t="e">
        <f t="shared" si="21"/>
        <v>#REF!</v>
      </c>
      <c r="E159" s="203" t="e">
        <f t="shared" si="22"/>
        <v>#REF!</v>
      </c>
      <c r="F159" s="203" t="e">
        <f>#REF!</f>
        <v>#REF!</v>
      </c>
      <c r="G159" s="150" t="e">
        <f t="shared" si="23"/>
        <v>#REF!</v>
      </c>
      <c r="H159" s="150" t="e">
        <f t="shared" si="23"/>
        <v>#REF!</v>
      </c>
      <c r="I159" s="150">
        <v>3040</v>
      </c>
      <c r="J159" s="276">
        <f t="shared" si="19"/>
        <v>3344</v>
      </c>
    </row>
    <row r="160" spans="1:10" s="7" customFormat="1" ht="18.75">
      <c r="A160" s="215"/>
      <c r="B160" s="217" t="s">
        <v>2218</v>
      </c>
      <c r="C160" s="201"/>
      <c r="D160" s="203" t="e">
        <f t="shared" si="21"/>
        <v>#REF!</v>
      </c>
      <c r="E160" s="203" t="e">
        <f t="shared" si="22"/>
        <v>#REF!</v>
      </c>
      <c r="F160" s="203" t="e">
        <f>#REF!</f>
        <v>#REF!</v>
      </c>
      <c r="G160" s="150"/>
      <c r="H160" s="150"/>
      <c r="I160" s="150"/>
      <c r="J160" s="276"/>
    </row>
    <row r="161" spans="1:10" s="7" customFormat="1" ht="18.75">
      <c r="A161" s="215"/>
      <c r="B161" s="217" t="s">
        <v>2219</v>
      </c>
      <c r="C161" s="201" t="s">
        <v>21</v>
      </c>
      <c r="D161" s="203" t="e">
        <f t="shared" si="21"/>
        <v>#REF!</v>
      </c>
      <c r="E161" s="203" t="e">
        <f t="shared" si="22"/>
        <v>#REF!</v>
      </c>
      <c r="F161" s="203" t="e">
        <f>#REF!</f>
        <v>#REF!</v>
      </c>
      <c r="G161" s="150" t="e">
        <f aca="true" t="shared" si="24" ref="G161:H163">ROUNDUP(F161*1.05,0)</f>
        <v>#REF!</v>
      </c>
      <c r="H161" s="150" t="e">
        <f t="shared" si="24"/>
        <v>#REF!</v>
      </c>
      <c r="I161" s="150">
        <v>5472</v>
      </c>
      <c r="J161" s="276">
        <f t="shared" si="19"/>
        <v>6020</v>
      </c>
    </row>
    <row r="162" spans="1:10" s="7" customFormat="1" ht="18.75">
      <c r="A162" s="215"/>
      <c r="B162" s="217" t="s">
        <v>2220</v>
      </c>
      <c r="C162" s="201" t="s">
        <v>21</v>
      </c>
      <c r="D162" s="203" t="e">
        <f t="shared" si="21"/>
        <v>#REF!</v>
      </c>
      <c r="E162" s="203" t="e">
        <f t="shared" si="22"/>
        <v>#REF!</v>
      </c>
      <c r="F162" s="203" t="e">
        <f>#REF!</f>
        <v>#REF!</v>
      </c>
      <c r="G162" s="150" t="e">
        <f t="shared" si="24"/>
        <v>#REF!</v>
      </c>
      <c r="H162" s="150" t="e">
        <f t="shared" si="24"/>
        <v>#REF!</v>
      </c>
      <c r="I162" s="150">
        <v>6687</v>
      </c>
      <c r="J162" s="276">
        <f t="shared" si="19"/>
        <v>7356</v>
      </c>
    </row>
    <row r="163" spans="1:10" s="7" customFormat="1" ht="18.75">
      <c r="A163" s="215"/>
      <c r="B163" s="217" t="s">
        <v>2221</v>
      </c>
      <c r="C163" s="201" t="s">
        <v>21</v>
      </c>
      <c r="D163" s="203" t="e">
        <f t="shared" si="21"/>
        <v>#REF!</v>
      </c>
      <c r="E163" s="203" t="e">
        <f t="shared" si="22"/>
        <v>#REF!</v>
      </c>
      <c r="F163" s="203" t="e">
        <f>#REF!</f>
        <v>#REF!</v>
      </c>
      <c r="G163" s="150" t="e">
        <f t="shared" si="24"/>
        <v>#REF!</v>
      </c>
      <c r="H163" s="150" t="e">
        <f t="shared" si="24"/>
        <v>#REF!</v>
      </c>
      <c r="I163" s="150">
        <v>7294</v>
      </c>
      <c r="J163" s="276">
        <f t="shared" si="19"/>
        <v>8024</v>
      </c>
    </row>
    <row r="164" spans="1:10" s="7" customFormat="1" ht="18.75">
      <c r="A164" s="215"/>
      <c r="B164" s="217" t="s">
        <v>2222</v>
      </c>
      <c r="C164" s="201"/>
      <c r="D164" s="203"/>
      <c r="E164" s="203"/>
      <c r="F164" s="203"/>
      <c r="G164" s="150"/>
      <c r="H164" s="150"/>
      <c r="I164" s="150"/>
      <c r="J164" s="276"/>
    </row>
    <row r="165" spans="1:10" s="7" customFormat="1" ht="18.75">
      <c r="A165" s="215"/>
      <c r="B165" s="217" t="s">
        <v>2223</v>
      </c>
      <c r="C165" s="201" t="s">
        <v>21</v>
      </c>
      <c r="D165" s="203" t="e">
        <f t="shared" si="21"/>
        <v>#REF!</v>
      </c>
      <c r="E165" s="203" t="e">
        <f t="shared" si="22"/>
        <v>#REF!</v>
      </c>
      <c r="F165" s="203" t="e">
        <f>#REF!</f>
        <v>#REF!</v>
      </c>
      <c r="G165" s="150" t="e">
        <f aca="true" t="shared" si="25" ref="G165:H167">ROUNDUP(F165*1.05,0)</f>
        <v>#REF!</v>
      </c>
      <c r="H165" s="150" t="e">
        <f t="shared" si="25"/>
        <v>#REF!</v>
      </c>
      <c r="I165" s="150">
        <v>4255</v>
      </c>
      <c r="J165" s="276">
        <f t="shared" si="19"/>
        <v>4681</v>
      </c>
    </row>
    <row r="166" spans="1:10" s="7" customFormat="1" ht="18.75">
      <c r="A166" s="215"/>
      <c r="B166" s="217" t="s">
        <v>2224</v>
      </c>
      <c r="C166" s="201" t="s">
        <v>21</v>
      </c>
      <c r="D166" s="203" t="e">
        <f t="shared" si="21"/>
        <v>#REF!</v>
      </c>
      <c r="E166" s="203" t="e">
        <f t="shared" si="22"/>
        <v>#REF!</v>
      </c>
      <c r="F166" s="203" t="e">
        <f>#REF!</f>
        <v>#REF!</v>
      </c>
      <c r="G166" s="150" t="e">
        <f t="shared" si="25"/>
        <v>#REF!</v>
      </c>
      <c r="H166" s="150" t="e">
        <f t="shared" si="25"/>
        <v>#REF!</v>
      </c>
      <c r="I166" s="150">
        <v>4863</v>
      </c>
      <c r="J166" s="276">
        <f t="shared" si="19"/>
        <v>5350</v>
      </c>
    </row>
    <row r="167" spans="1:10" s="7" customFormat="1" ht="18.75">
      <c r="A167" s="215"/>
      <c r="B167" s="217" t="s">
        <v>2225</v>
      </c>
      <c r="C167" s="201" t="s">
        <v>21</v>
      </c>
      <c r="D167" s="203" t="e">
        <f t="shared" si="21"/>
        <v>#REF!</v>
      </c>
      <c r="E167" s="203" t="e">
        <f t="shared" si="22"/>
        <v>#REF!</v>
      </c>
      <c r="F167" s="203" t="e">
        <f>#REF!</f>
        <v>#REF!</v>
      </c>
      <c r="G167" s="150" t="e">
        <f t="shared" si="25"/>
        <v>#REF!</v>
      </c>
      <c r="H167" s="150" t="e">
        <f t="shared" si="25"/>
        <v>#REF!</v>
      </c>
      <c r="I167" s="150">
        <v>6687</v>
      </c>
      <c r="J167" s="276">
        <f t="shared" si="19"/>
        <v>7356</v>
      </c>
    </row>
    <row r="168" spans="1:10" s="7" customFormat="1" ht="112.5">
      <c r="A168" s="215"/>
      <c r="B168" s="216" t="s">
        <v>2226</v>
      </c>
      <c r="C168" s="201"/>
      <c r="D168" s="203"/>
      <c r="E168" s="203"/>
      <c r="F168" s="203"/>
      <c r="G168" s="150"/>
      <c r="H168" s="150"/>
      <c r="I168" s="150"/>
      <c r="J168" s="276"/>
    </row>
    <row r="169" spans="1:10" s="7" customFormat="1" ht="18.75">
      <c r="A169" s="215"/>
      <c r="B169" s="216" t="s">
        <v>2227</v>
      </c>
      <c r="C169" s="201" t="s">
        <v>21</v>
      </c>
      <c r="D169" s="203" t="e">
        <f t="shared" si="21"/>
        <v>#REF!</v>
      </c>
      <c r="E169" s="203" t="e">
        <f t="shared" si="22"/>
        <v>#REF!</v>
      </c>
      <c r="F169" s="203" t="e">
        <f>#REF!</f>
        <v>#REF!</v>
      </c>
      <c r="G169" s="150" t="e">
        <f aca="true" t="shared" si="26" ref="G169:H171">ROUNDUP(F169*1.05,0)</f>
        <v>#REF!</v>
      </c>
      <c r="H169" s="150" t="e">
        <f t="shared" si="26"/>
        <v>#REF!</v>
      </c>
      <c r="I169" s="150">
        <v>3648</v>
      </c>
      <c r="J169" s="276">
        <f t="shared" si="19"/>
        <v>4013</v>
      </c>
    </row>
    <row r="170" spans="1:10" s="7" customFormat="1" ht="18.75">
      <c r="A170" s="215"/>
      <c r="B170" s="216" t="s">
        <v>2228</v>
      </c>
      <c r="C170" s="201" t="s">
        <v>21</v>
      </c>
      <c r="D170" s="203" t="e">
        <f t="shared" si="21"/>
        <v>#REF!</v>
      </c>
      <c r="E170" s="203" t="e">
        <f t="shared" si="22"/>
        <v>#REF!</v>
      </c>
      <c r="F170" s="203" t="e">
        <f>#REF!</f>
        <v>#REF!</v>
      </c>
      <c r="G170" s="150" t="e">
        <f t="shared" si="26"/>
        <v>#REF!</v>
      </c>
      <c r="H170" s="150" t="e">
        <f t="shared" si="26"/>
        <v>#REF!</v>
      </c>
      <c r="I170" s="150">
        <v>4863</v>
      </c>
      <c r="J170" s="276">
        <f t="shared" si="19"/>
        <v>5350</v>
      </c>
    </row>
    <row r="171" spans="1:10" s="7" customFormat="1" ht="36" customHeight="1">
      <c r="A171" s="215"/>
      <c r="B171" s="216" t="s">
        <v>2229</v>
      </c>
      <c r="C171" s="201" t="s">
        <v>21</v>
      </c>
      <c r="D171" s="203" t="e">
        <f t="shared" si="21"/>
        <v>#REF!</v>
      </c>
      <c r="E171" s="203" t="e">
        <f t="shared" si="22"/>
        <v>#REF!</v>
      </c>
      <c r="F171" s="203" t="e">
        <f>#REF!</f>
        <v>#REF!</v>
      </c>
      <c r="G171" s="150" t="e">
        <f t="shared" si="26"/>
        <v>#REF!</v>
      </c>
      <c r="H171" s="150" t="e">
        <f t="shared" si="26"/>
        <v>#REF!</v>
      </c>
      <c r="I171" s="150">
        <v>9725</v>
      </c>
      <c r="J171" s="276">
        <f t="shared" si="19"/>
        <v>10698</v>
      </c>
    </row>
    <row r="172" spans="1:10" s="7" customFormat="1" ht="37.5">
      <c r="A172" s="285" t="s">
        <v>750</v>
      </c>
      <c r="B172" s="221" t="s">
        <v>31</v>
      </c>
      <c r="C172" s="219"/>
      <c r="D172" s="202"/>
      <c r="E172" s="203"/>
      <c r="F172" s="204"/>
      <c r="G172" s="150"/>
      <c r="H172" s="150"/>
      <c r="I172" s="150"/>
      <c r="J172" s="276"/>
    </row>
    <row r="173" spans="1:10" s="7" customFormat="1" ht="18.75">
      <c r="A173" s="215" t="s">
        <v>821</v>
      </c>
      <c r="B173" s="219" t="s">
        <v>711</v>
      </c>
      <c r="C173" s="220" t="s">
        <v>9</v>
      </c>
      <c r="D173" s="202">
        <f aca="true" t="shared" si="27" ref="D173:D245">F173/1.2</f>
        <v>489.1666666666667</v>
      </c>
      <c r="E173" s="203">
        <f aca="true" t="shared" si="28" ref="E173:E245">D173*0.2</f>
        <v>97.83333333333334</v>
      </c>
      <c r="F173" s="203">
        <v>587</v>
      </c>
      <c r="G173" s="150">
        <f aca="true" t="shared" si="29" ref="G173:G198">ROUNDUP(F173*1.05,0)</f>
        <v>617</v>
      </c>
      <c r="H173" s="150">
        <f aca="true" t="shared" si="30" ref="H173:I198">ROUNDUP(G173*1.05,0)</f>
        <v>648</v>
      </c>
      <c r="I173" s="150">
        <f t="shared" si="30"/>
        <v>681</v>
      </c>
      <c r="J173" s="276">
        <f t="shared" si="19"/>
        <v>750</v>
      </c>
    </row>
    <row r="174" spans="1:10" s="7" customFormat="1" ht="18.75">
      <c r="A174" s="215" t="s">
        <v>822</v>
      </c>
      <c r="B174" s="219" t="s">
        <v>712</v>
      </c>
      <c r="C174" s="220" t="s">
        <v>9</v>
      </c>
      <c r="D174" s="202">
        <f t="shared" si="27"/>
        <v>1223.3333333333335</v>
      </c>
      <c r="E174" s="203">
        <f t="shared" si="28"/>
        <v>244.6666666666667</v>
      </c>
      <c r="F174" s="203">
        <v>1468</v>
      </c>
      <c r="G174" s="150">
        <f t="shared" si="29"/>
        <v>1542</v>
      </c>
      <c r="H174" s="150">
        <f t="shared" si="30"/>
        <v>1620</v>
      </c>
      <c r="I174" s="150">
        <f t="shared" si="30"/>
        <v>1701</v>
      </c>
      <c r="J174" s="276">
        <f t="shared" si="19"/>
        <v>1872</v>
      </c>
    </row>
    <row r="175" spans="1:10" s="7" customFormat="1" ht="18.75">
      <c r="A175" s="293" t="s">
        <v>823</v>
      </c>
      <c r="B175" s="219" t="s">
        <v>2369</v>
      </c>
      <c r="C175" s="220" t="s">
        <v>9</v>
      </c>
      <c r="D175" s="202"/>
      <c r="E175" s="203"/>
      <c r="F175" s="203"/>
      <c r="G175" s="150"/>
      <c r="H175" s="150"/>
      <c r="I175" s="150"/>
      <c r="J175" s="276">
        <v>2200</v>
      </c>
    </row>
    <row r="176" spans="1:10" s="7" customFormat="1" ht="18.75">
      <c r="A176" s="293" t="s">
        <v>824</v>
      </c>
      <c r="B176" s="219" t="s">
        <v>713</v>
      </c>
      <c r="C176" s="220" t="s">
        <v>9</v>
      </c>
      <c r="D176" s="202">
        <f t="shared" si="27"/>
        <v>1223.3333333333335</v>
      </c>
      <c r="E176" s="203">
        <f t="shared" si="28"/>
        <v>244.6666666666667</v>
      </c>
      <c r="F176" s="203">
        <v>1468</v>
      </c>
      <c r="G176" s="150">
        <f t="shared" si="29"/>
        <v>1542</v>
      </c>
      <c r="H176" s="150">
        <f t="shared" si="30"/>
        <v>1620</v>
      </c>
      <c r="I176" s="150">
        <f t="shared" si="30"/>
        <v>1701</v>
      </c>
      <c r="J176" s="276">
        <f t="shared" si="19"/>
        <v>1872</v>
      </c>
    </row>
    <row r="177" spans="1:10" s="7" customFormat="1" ht="18.75">
      <c r="A177" s="293" t="s">
        <v>825</v>
      </c>
      <c r="B177" s="219" t="s">
        <v>2375</v>
      </c>
      <c r="C177" s="220" t="s">
        <v>9</v>
      </c>
      <c r="D177" s="202"/>
      <c r="E177" s="203"/>
      <c r="F177" s="203"/>
      <c r="G177" s="150"/>
      <c r="H177" s="150"/>
      <c r="I177" s="150"/>
      <c r="J177" s="276">
        <v>2000</v>
      </c>
    </row>
    <row r="178" spans="1:10" s="7" customFormat="1" ht="18.75">
      <c r="A178" s="293" t="s">
        <v>854</v>
      </c>
      <c r="B178" s="219" t="s">
        <v>2376</v>
      </c>
      <c r="C178" s="220" t="s">
        <v>15</v>
      </c>
      <c r="D178" s="202"/>
      <c r="E178" s="203"/>
      <c r="F178" s="203"/>
      <c r="G178" s="150"/>
      <c r="H178" s="150"/>
      <c r="I178" s="150"/>
      <c r="J178" s="276">
        <v>2500</v>
      </c>
    </row>
    <row r="179" spans="1:10" s="7" customFormat="1" ht="18.75">
      <c r="A179" s="293" t="s">
        <v>855</v>
      </c>
      <c r="B179" s="219" t="s">
        <v>2389</v>
      </c>
      <c r="C179" s="220" t="s">
        <v>9</v>
      </c>
      <c r="D179" s="202">
        <f t="shared" si="27"/>
        <v>1835</v>
      </c>
      <c r="E179" s="203">
        <f t="shared" si="28"/>
        <v>367</v>
      </c>
      <c r="F179" s="203">
        <v>2202</v>
      </c>
      <c r="G179" s="150">
        <f t="shared" si="29"/>
        <v>2313</v>
      </c>
      <c r="H179" s="150">
        <f t="shared" si="30"/>
        <v>2429</v>
      </c>
      <c r="I179" s="150">
        <f t="shared" si="30"/>
        <v>2551</v>
      </c>
      <c r="J179" s="276">
        <v>2079</v>
      </c>
    </row>
    <row r="180" spans="1:10" s="7" customFormat="1" ht="18.75">
      <c r="A180" s="215"/>
      <c r="B180" s="219" t="s">
        <v>2387</v>
      </c>
      <c r="C180" s="220" t="s">
        <v>9</v>
      </c>
      <c r="D180" s="202">
        <f t="shared" si="27"/>
        <v>2097.5</v>
      </c>
      <c r="E180" s="203">
        <f t="shared" si="28"/>
        <v>419.5</v>
      </c>
      <c r="F180" s="203">
        <v>2517</v>
      </c>
      <c r="G180" s="150">
        <f t="shared" si="29"/>
        <v>2643</v>
      </c>
      <c r="H180" s="150">
        <f t="shared" si="30"/>
        <v>2776</v>
      </c>
      <c r="I180" s="150">
        <f t="shared" si="30"/>
        <v>2915</v>
      </c>
      <c r="J180" s="276">
        <v>2807</v>
      </c>
    </row>
    <row r="181" spans="1:10" s="7" customFormat="1" ht="18.75">
      <c r="A181" s="215"/>
      <c r="B181" s="219" t="s">
        <v>2386</v>
      </c>
      <c r="C181" s="220" t="s">
        <v>9</v>
      </c>
      <c r="D181" s="202">
        <f t="shared" si="27"/>
        <v>2330</v>
      </c>
      <c r="E181" s="203">
        <f t="shared" si="28"/>
        <v>466</v>
      </c>
      <c r="F181" s="203">
        <v>2796</v>
      </c>
      <c r="G181" s="150">
        <f t="shared" si="29"/>
        <v>2936</v>
      </c>
      <c r="H181" s="150">
        <f t="shared" si="30"/>
        <v>3083</v>
      </c>
      <c r="I181" s="150">
        <f t="shared" si="30"/>
        <v>3238</v>
      </c>
      <c r="J181" s="276">
        <v>3207</v>
      </c>
    </row>
    <row r="182" spans="1:10" s="7" customFormat="1" ht="18.75">
      <c r="A182" s="215"/>
      <c r="B182" s="219" t="s">
        <v>2385</v>
      </c>
      <c r="C182" s="220" t="s">
        <v>9</v>
      </c>
      <c r="D182" s="202">
        <f t="shared" si="27"/>
        <v>2563.3333333333335</v>
      </c>
      <c r="E182" s="203">
        <f t="shared" si="28"/>
        <v>512.6666666666667</v>
      </c>
      <c r="F182" s="203">
        <v>3076</v>
      </c>
      <c r="G182" s="150">
        <f t="shared" si="29"/>
        <v>3230</v>
      </c>
      <c r="H182" s="150">
        <f t="shared" si="30"/>
        <v>3392</v>
      </c>
      <c r="I182" s="150">
        <f t="shared" si="30"/>
        <v>3562</v>
      </c>
      <c r="J182" s="276">
        <v>3562</v>
      </c>
    </row>
    <row r="183" spans="1:10" s="7" customFormat="1" ht="18.75">
      <c r="A183" s="215"/>
      <c r="B183" s="219" t="s">
        <v>2388</v>
      </c>
      <c r="C183" s="220" t="s">
        <v>9</v>
      </c>
      <c r="D183" s="202"/>
      <c r="E183" s="203"/>
      <c r="F183" s="203"/>
      <c r="G183" s="150"/>
      <c r="H183" s="150"/>
      <c r="I183" s="150"/>
      <c r="J183" s="276">
        <v>3919</v>
      </c>
    </row>
    <row r="184" spans="1:10" s="7" customFormat="1" ht="18.75">
      <c r="A184" s="293" t="s">
        <v>856</v>
      </c>
      <c r="B184" s="219" t="s">
        <v>2370</v>
      </c>
      <c r="C184" s="220" t="s">
        <v>15</v>
      </c>
      <c r="D184" s="202"/>
      <c r="E184" s="203"/>
      <c r="F184" s="203"/>
      <c r="G184" s="150"/>
      <c r="H184" s="150"/>
      <c r="I184" s="150"/>
      <c r="J184" s="276">
        <v>2200</v>
      </c>
    </row>
    <row r="185" spans="1:10" s="7" customFormat="1" ht="18.75">
      <c r="A185" s="215"/>
      <c r="B185" s="219" t="s">
        <v>2371</v>
      </c>
      <c r="C185" s="220" t="s">
        <v>9</v>
      </c>
      <c r="D185" s="202"/>
      <c r="E185" s="203"/>
      <c r="F185" s="203"/>
      <c r="G185" s="150"/>
      <c r="H185" s="150"/>
      <c r="I185" s="150"/>
      <c r="J185" s="276">
        <v>2800</v>
      </c>
    </row>
    <row r="186" spans="1:10" s="7" customFormat="1" ht="18.75">
      <c r="A186" s="215"/>
      <c r="B186" s="219" t="s">
        <v>2372</v>
      </c>
      <c r="C186" s="220" t="s">
        <v>9</v>
      </c>
      <c r="D186" s="202"/>
      <c r="E186" s="203"/>
      <c r="F186" s="203"/>
      <c r="G186" s="150"/>
      <c r="H186" s="150"/>
      <c r="I186" s="150"/>
      <c r="J186" s="276">
        <v>3500</v>
      </c>
    </row>
    <row r="187" spans="1:10" s="7" customFormat="1" ht="18.75">
      <c r="A187" s="215"/>
      <c r="B187" s="219" t="s">
        <v>2373</v>
      </c>
      <c r="C187" s="220" t="s">
        <v>9</v>
      </c>
      <c r="D187" s="202"/>
      <c r="E187" s="203"/>
      <c r="F187" s="203"/>
      <c r="G187" s="150"/>
      <c r="H187" s="150"/>
      <c r="I187" s="150"/>
      <c r="J187" s="276">
        <v>4200</v>
      </c>
    </row>
    <row r="188" spans="1:10" s="7" customFormat="1" ht="18.75">
      <c r="A188" s="215"/>
      <c r="B188" s="219" t="s">
        <v>2374</v>
      </c>
      <c r="C188" s="220"/>
      <c r="D188" s="202"/>
      <c r="E188" s="203"/>
      <c r="F188" s="203"/>
      <c r="G188" s="150"/>
      <c r="H188" s="150"/>
      <c r="I188" s="150"/>
      <c r="J188" s="276">
        <v>5000</v>
      </c>
    </row>
    <row r="189" spans="1:10" s="7" customFormat="1" ht="18.75">
      <c r="A189" s="293" t="s">
        <v>857</v>
      </c>
      <c r="B189" s="219" t="s">
        <v>714</v>
      </c>
      <c r="C189" s="220" t="s">
        <v>9</v>
      </c>
      <c r="D189" s="202">
        <f t="shared" si="27"/>
        <v>2330</v>
      </c>
      <c r="E189" s="203">
        <f t="shared" si="28"/>
        <v>466</v>
      </c>
      <c r="F189" s="203">
        <v>2796</v>
      </c>
      <c r="G189" s="150">
        <f t="shared" si="29"/>
        <v>2936</v>
      </c>
      <c r="H189" s="150">
        <f t="shared" si="30"/>
        <v>3083</v>
      </c>
      <c r="I189" s="150">
        <f t="shared" si="30"/>
        <v>3238</v>
      </c>
      <c r="J189" s="276">
        <f t="shared" si="19"/>
        <v>3562</v>
      </c>
    </row>
    <row r="190" spans="1:10" s="7" customFormat="1" ht="18.75">
      <c r="A190" s="293" t="s">
        <v>858</v>
      </c>
      <c r="B190" s="219" t="s">
        <v>715</v>
      </c>
      <c r="C190" s="220" t="s">
        <v>9</v>
      </c>
      <c r="D190" s="202">
        <f t="shared" si="27"/>
        <v>612.5</v>
      </c>
      <c r="E190" s="203">
        <f t="shared" si="28"/>
        <v>122.5</v>
      </c>
      <c r="F190" s="203">
        <v>735</v>
      </c>
      <c r="G190" s="150">
        <f t="shared" si="29"/>
        <v>772</v>
      </c>
      <c r="H190" s="150">
        <f t="shared" si="30"/>
        <v>811</v>
      </c>
      <c r="I190" s="150">
        <f t="shared" si="30"/>
        <v>852</v>
      </c>
      <c r="J190" s="276">
        <f t="shared" si="19"/>
        <v>938</v>
      </c>
    </row>
    <row r="191" spans="1:10" s="7" customFormat="1" ht="18.75">
      <c r="A191" s="293" t="s">
        <v>859</v>
      </c>
      <c r="B191" s="219" t="s">
        <v>716</v>
      </c>
      <c r="C191" s="220" t="s">
        <v>9</v>
      </c>
      <c r="D191" s="202">
        <f t="shared" si="27"/>
        <v>978.3333333333334</v>
      </c>
      <c r="E191" s="203">
        <f t="shared" si="28"/>
        <v>195.66666666666669</v>
      </c>
      <c r="F191" s="203">
        <v>1174</v>
      </c>
      <c r="G191" s="150">
        <f t="shared" si="29"/>
        <v>1233</v>
      </c>
      <c r="H191" s="150">
        <f t="shared" si="30"/>
        <v>1295</v>
      </c>
      <c r="I191" s="150">
        <f t="shared" si="30"/>
        <v>1360</v>
      </c>
      <c r="J191" s="276">
        <f t="shared" si="19"/>
        <v>1496</v>
      </c>
    </row>
    <row r="192" spans="1:10" s="7" customFormat="1" ht="18.75">
      <c r="A192" s="293" t="s">
        <v>860</v>
      </c>
      <c r="B192" s="219" t="s">
        <v>717</v>
      </c>
      <c r="C192" s="220" t="s">
        <v>9</v>
      </c>
      <c r="D192" s="202">
        <f t="shared" si="27"/>
        <v>307.5</v>
      </c>
      <c r="E192" s="203">
        <f t="shared" si="28"/>
        <v>61.5</v>
      </c>
      <c r="F192" s="203">
        <v>369</v>
      </c>
      <c r="G192" s="150">
        <f t="shared" si="29"/>
        <v>388</v>
      </c>
      <c r="H192" s="150">
        <f t="shared" si="30"/>
        <v>408</v>
      </c>
      <c r="I192" s="150">
        <f t="shared" si="30"/>
        <v>429</v>
      </c>
      <c r="J192" s="276">
        <f t="shared" si="19"/>
        <v>472</v>
      </c>
    </row>
    <row r="193" spans="1:10" s="7" customFormat="1" ht="18.75">
      <c r="A193" s="293" t="s">
        <v>862</v>
      </c>
      <c r="B193" s="219" t="s">
        <v>718</v>
      </c>
      <c r="C193" s="220" t="s">
        <v>9</v>
      </c>
      <c r="D193" s="202">
        <f t="shared" si="27"/>
        <v>489.1666666666667</v>
      </c>
      <c r="E193" s="203">
        <f t="shared" si="28"/>
        <v>97.83333333333334</v>
      </c>
      <c r="F193" s="203">
        <v>587</v>
      </c>
      <c r="G193" s="150">
        <f t="shared" si="29"/>
        <v>617</v>
      </c>
      <c r="H193" s="150">
        <f t="shared" si="30"/>
        <v>648</v>
      </c>
      <c r="I193" s="150">
        <f t="shared" si="30"/>
        <v>681</v>
      </c>
      <c r="J193" s="276">
        <f t="shared" si="19"/>
        <v>750</v>
      </c>
    </row>
    <row r="194" spans="1:10" s="7" customFormat="1" ht="18.75">
      <c r="A194" s="293" t="s">
        <v>2300</v>
      </c>
      <c r="B194" s="219" t="s">
        <v>719</v>
      </c>
      <c r="C194" s="220" t="s">
        <v>9</v>
      </c>
      <c r="D194" s="202">
        <f t="shared" si="27"/>
        <v>856.6666666666667</v>
      </c>
      <c r="E194" s="203">
        <f t="shared" si="28"/>
        <v>171.33333333333337</v>
      </c>
      <c r="F194" s="203">
        <v>1028</v>
      </c>
      <c r="G194" s="150">
        <f t="shared" si="29"/>
        <v>1080</v>
      </c>
      <c r="H194" s="150">
        <f t="shared" si="30"/>
        <v>1134</v>
      </c>
      <c r="I194" s="150">
        <f t="shared" si="30"/>
        <v>1191</v>
      </c>
      <c r="J194" s="276">
        <f t="shared" si="19"/>
        <v>1311</v>
      </c>
    </row>
    <row r="195" spans="1:10" s="7" customFormat="1" ht="18.75">
      <c r="A195" s="293" t="s">
        <v>2377</v>
      </c>
      <c r="B195" s="219" t="s">
        <v>720</v>
      </c>
      <c r="C195" s="220" t="s">
        <v>9</v>
      </c>
      <c r="D195" s="202">
        <f t="shared" si="27"/>
        <v>1223.3333333333335</v>
      </c>
      <c r="E195" s="203">
        <f t="shared" si="28"/>
        <v>244.6666666666667</v>
      </c>
      <c r="F195" s="203">
        <v>1468</v>
      </c>
      <c r="G195" s="150">
        <f t="shared" si="29"/>
        <v>1542</v>
      </c>
      <c r="H195" s="150">
        <f t="shared" si="30"/>
        <v>1620</v>
      </c>
      <c r="I195" s="150">
        <f t="shared" si="30"/>
        <v>1701</v>
      </c>
      <c r="J195" s="276">
        <f t="shared" si="19"/>
        <v>1872</v>
      </c>
    </row>
    <row r="196" spans="1:10" s="7" customFormat="1" ht="18.75">
      <c r="A196" s="293" t="s">
        <v>2378</v>
      </c>
      <c r="B196" s="219" t="s">
        <v>721</v>
      </c>
      <c r="C196" s="220" t="s">
        <v>9</v>
      </c>
      <c r="D196" s="202">
        <f t="shared" si="27"/>
        <v>428.33333333333337</v>
      </c>
      <c r="E196" s="203">
        <f t="shared" si="28"/>
        <v>85.66666666666669</v>
      </c>
      <c r="F196" s="203">
        <v>514</v>
      </c>
      <c r="G196" s="150">
        <f t="shared" si="29"/>
        <v>540</v>
      </c>
      <c r="H196" s="150">
        <f t="shared" si="30"/>
        <v>567</v>
      </c>
      <c r="I196" s="150">
        <f t="shared" si="30"/>
        <v>596</v>
      </c>
      <c r="J196" s="276">
        <f t="shared" si="19"/>
        <v>656</v>
      </c>
    </row>
    <row r="197" spans="1:10" s="7" customFormat="1" ht="18.75">
      <c r="A197" s="293" t="s">
        <v>2379</v>
      </c>
      <c r="B197" s="219" t="s">
        <v>743</v>
      </c>
      <c r="C197" s="220" t="s">
        <v>9</v>
      </c>
      <c r="D197" s="202">
        <f t="shared" si="27"/>
        <v>583.3333333333334</v>
      </c>
      <c r="E197" s="203">
        <f t="shared" si="28"/>
        <v>116.66666666666669</v>
      </c>
      <c r="F197" s="203">
        <v>700</v>
      </c>
      <c r="G197" s="150">
        <f t="shared" si="29"/>
        <v>735</v>
      </c>
      <c r="H197" s="150">
        <f t="shared" si="30"/>
        <v>772</v>
      </c>
      <c r="I197" s="150">
        <f t="shared" si="30"/>
        <v>811</v>
      </c>
      <c r="J197" s="276">
        <f t="shared" si="19"/>
        <v>893</v>
      </c>
    </row>
    <row r="198" spans="1:10" s="7" customFormat="1" ht="37.5">
      <c r="A198" s="293" t="s">
        <v>2380</v>
      </c>
      <c r="B198" s="219" t="s">
        <v>2301</v>
      </c>
      <c r="C198" s="220" t="s">
        <v>9</v>
      </c>
      <c r="D198" s="202">
        <f t="shared" si="27"/>
        <v>416.6666666666667</v>
      </c>
      <c r="E198" s="203">
        <f t="shared" si="28"/>
        <v>83.33333333333334</v>
      </c>
      <c r="F198" s="203">
        <v>500</v>
      </c>
      <c r="G198" s="150">
        <f t="shared" si="29"/>
        <v>525</v>
      </c>
      <c r="H198" s="150">
        <f t="shared" si="30"/>
        <v>552</v>
      </c>
      <c r="I198" s="150">
        <f t="shared" si="30"/>
        <v>580</v>
      </c>
      <c r="J198" s="276">
        <f t="shared" si="19"/>
        <v>638</v>
      </c>
    </row>
    <row r="199" spans="1:10" s="7" customFormat="1" ht="18.75">
      <c r="A199" s="215"/>
      <c r="B199" s="221" t="s">
        <v>1031</v>
      </c>
      <c r="C199" s="220"/>
      <c r="D199" s="202"/>
      <c r="E199" s="203"/>
      <c r="F199" s="204"/>
      <c r="G199" s="150"/>
      <c r="H199" s="150"/>
      <c r="I199" s="150"/>
      <c r="J199" s="276"/>
    </row>
    <row r="200" spans="1:10" s="7" customFormat="1" ht="37.5">
      <c r="A200" s="286" t="s">
        <v>2298</v>
      </c>
      <c r="B200" s="221" t="s">
        <v>1066</v>
      </c>
      <c r="C200" s="220"/>
      <c r="D200" s="202"/>
      <c r="E200" s="203"/>
      <c r="F200" s="204"/>
      <c r="G200" s="150"/>
      <c r="H200" s="150"/>
      <c r="I200" s="150"/>
      <c r="J200" s="276"/>
    </row>
    <row r="201" spans="1:10" s="7" customFormat="1" ht="37.5">
      <c r="A201" s="215" t="s">
        <v>1046</v>
      </c>
      <c r="B201" s="219" t="s">
        <v>1068</v>
      </c>
      <c r="C201" s="220" t="s">
        <v>1032</v>
      </c>
      <c r="D201" s="202">
        <f t="shared" si="27"/>
        <v>183.33333333333334</v>
      </c>
      <c r="E201" s="203">
        <f t="shared" si="28"/>
        <v>36.66666666666667</v>
      </c>
      <c r="F201" s="203">
        <v>220</v>
      </c>
      <c r="G201" s="150">
        <f aca="true" t="shared" si="31" ref="G201:I203">ROUNDUP(F201*1.05,0)</f>
        <v>231</v>
      </c>
      <c r="H201" s="150">
        <f t="shared" si="31"/>
        <v>243</v>
      </c>
      <c r="I201" s="150">
        <f t="shared" si="31"/>
        <v>256</v>
      </c>
      <c r="J201" s="276">
        <f t="shared" si="19"/>
        <v>282</v>
      </c>
    </row>
    <row r="202" spans="1:10" s="7" customFormat="1" ht="18.75">
      <c r="A202" s="215" t="s">
        <v>1047</v>
      </c>
      <c r="B202" s="219" t="s">
        <v>1069</v>
      </c>
      <c r="C202" s="220" t="s">
        <v>1032</v>
      </c>
      <c r="D202" s="202">
        <f t="shared" si="27"/>
        <v>416.6666666666667</v>
      </c>
      <c r="E202" s="203">
        <f t="shared" si="28"/>
        <v>83.33333333333334</v>
      </c>
      <c r="F202" s="203">
        <v>500</v>
      </c>
      <c r="G202" s="150">
        <f t="shared" si="31"/>
        <v>525</v>
      </c>
      <c r="H202" s="150">
        <f t="shared" si="31"/>
        <v>552</v>
      </c>
      <c r="I202" s="150">
        <f t="shared" si="31"/>
        <v>580</v>
      </c>
      <c r="J202" s="276">
        <f t="shared" si="19"/>
        <v>638</v>
      </c>
    </row>
    <row r="203" spans="1:10" s="7" customFormat="1" ht="18.75">
      <c r="A203" s="215" t="s">
        <v>1048</v>
      </c>
      <c r="B203" s="219" t="s">
        <v>1070</v>
      </c>
      <c r="C203" s="220" t="s">
        <v>1032</v>
      </c>
      <c r="D203" s="202">
        <f t="shared" si="27"/>
        <v>550.8333333333334</v>
      </c>
      <c r="E203" s="203">
        <f t="shared" si="28"/>
        <v>110.16666666666669</v>
      </c>
      <c r="F203" s="203">
        <v>661</v>
      </c>
      <c r="G203" s="150">
        <f t="shared" si="31"/>
        <v>695</v>
      </c>
      <c r="H203" s="150">
        <f t="shared" si="31"/>
        <v>730</v>
      </c>
      <c r="I203" s="150">
        <f t="shared" si="31"/>
        <v>767</v>
      </c>
      <c r="J203" s="276">
        <f t="shared" si="19"/>
        <v>844</v>
      </c>
    </row>
    <row r="204" spans="1:10" s="7" customFormat="1" ht="37.5">
      <c r="A204" s="285" t="s">
        <v>1049</v>
      </c>
      <c r="B204" s="93" t="s">
        <v>1071</v>
      </c>
      <c r="C204" s="201"/>
      <c r="D204" s="202"/>
      <c r="E204" s="203"/>
      <c r="F204" s="204"/>
      <c r="G204" s="150"/>
      <c r="H204" s="150"/>
      <c r="I204" s="150"/>
      <c r="J204" s="276"/>
    </row>
    <row r="205" spans="1:10" s="7" customFormat="1" ht="37.5">
      <c r="A205" s="215" t="s">
        <v>1067</v>
      </c>
      <c r="B205" s="219" t="s">
        <v>1072</v>
      </c>
      <c r="C205" s="201" t="s">
        <v>9</v>
      </c>
      <c r="D205" s="202">
        <f t="shared" si="27"/>
        <v>147.5</v>
      </c>
      <c r="E205" s="203">
        <f t="shared" si="28"/>
        <v>29.5</v>
      </c>
      <c r="F205" s="203">
        <v>177</v>
      </c>
      <c r="G205" s="150">
        <f aca="true" t="shared" si="32" ref="G205:I207">ROUNDUP(F205*1.05,0)</f>
        <v>186</v>
      </c>
      <c r="H205" s="150">
        <f t="shared" si="32"/>
        <v>196</v>
      </c>
      <c r="I205" s="150">
        <f t="shared" si="32"/>
        <v>206</v>
      </c>
      <c r="J205" s="276">
        <f t="shared" si="19"/>
        <v>227</v>
      </c>
    </row>
    <row r="206" spans="1:10" s="7" customFormat="1" ht="18.75">
      <c r="A206" s="215" t="s">
        <v>1078</v>
      </c>
      <c r="B206" s="219" t="s">
        <v>1073</v>
      </c>
      <c r="C206" s="201" t="s">
        <v>9</v>
      </c>
      <c r="D206" s="202">
        <f t="shared" si="27"/>
        <v>366.6666666666667</v>
      </c>
      <c r="E206" s="203">
        <f t="shared" si="28"/>
        <v>73.33333333333334</v>
      </c>
      <c r="F206" s="203">
        <v>440</v>
      </c>
      <c r="G206" s="150">
        <f t="shared" si="32"/>
        <v>462</v>
      </c>
      <c r="H206" s="150">
        <f t="shared" si="32"/>
        <v>486</v>
      </c>
      <c r="I206" s="150">
        <f t="shared" si="32"/>
        <v>511</v>
      </c>
      <c r="J206" s="276">
        <f t="shared" si="19"/>
        <v>563</v>
      </c>
    </row>
    <row r="207" spans="1:10" s="7" customFormat="1" ht="18.75">
      <c r="A207" s="215" t="s">
        <v>1079</v>
      </c>
      <c r="B207" s="219" t="s">
        <v>1074</v>
      </c>
      <c r="C207" s="201" t="s">
        <v>9</v>
      </c>
      <c r="D207" s="202">
        <f t="shared" si="27"/>
        <v>489.1666666666667</v>
      </c>
      <c r="E207" s="203">
        <f t="shared" si="28"/>
        <v>97.83333333333334</v>
      </c>
      <c r="F207" s="203">
        <v>587</v>
      </c>
      <c r="G207" s="150">
        <f t="shared" si="32"/>
        <v>617</v>
      </c>
      <c r="H207" s="150">
        <f t="shared" si="32"/>
        <v>648</v>
      </c>
      <c r="I207" s="150">
        <f t="shared" si="32"/>
        <v>681</v>
      </c>
      <c r="J207" s="276">
        <f t="shared" si="19"/>
        <v>750</v>
      </c>
    </row>
    <row r="208" spans="1:10" s="7" customFormat="1" ht="18.75">
      <c r="A208" s="285" t="s">
        <v>1080</v>
      </c>
      <c r="B208" s="93" t="s">
        <v>1075</v>
      </c>
      <c r="C208" s="201"/>
      <c r="D208" s="202"/>
      <c r="E208" s="203"/>
      <c r="F208" s="204"/>
      <c r="G208" s="150"/>
      <c r="H208" s="150"/>
      <c r="I208" s="150"/>
      <c r="J208" s="276"/>
    </row>
    <row r="209" spans="1:10" s="7" customFormat="1" ht="37.5">
      <c r="A209" s="215" t="s">
        <v>1081</v>
      </c>
      <c r="B209" s="219" t="s">
        <v>1072</v>
      </c>
      <c r="C209" s="201" t="s">
        <v>9</v>
      </c>
      <c r="D209" s="202">
        <f t="shared" si="27"/>
        <v>245</v>
      </c>
      <c r="E209" s="203">
        <f t="shared" si="28"/>
        <v>49</v>
      </c>
      <c r="F209" s="203">
        <v>294</v>
      </c>
      <c r="G209" s="150">
        <f aca="true" t="shared" si="33" ref="G209:I212">ROUNDUP(F209*1.05,0)</f>
        <v>309</v>
      </c>
      <c r="H209" s="150">
        <f t="shared" si="33"/>
        <v>325</v>
      </c>
      <c r="I209" s="150">
        <f t="shared" si="33"/>
        <v>342</v>
      </c>
      <c r="J209" s="276">
        <f t="shared" si="19"/>
        <v>377</v>
      </c>
    </row>
    <row r="210" spans="1:10" s="7" customFormat="1" ht="18.75">
      <c r="A210" s="215" t="s">
        <v>1082</v>
      </c>
      <c r="B210" s="219" t="s">
        <v>1076</v>
      </c>
      <c r="C210" s="201" t="s">
        <v>9</v>
      </c>
      <c r="D210" s="202">
        <f t="shared" si="27"/>
        <v>489.1666666666667</v>
      </c>
      <c r="E210" s="203">
        <f t="shared" si="28"/>
        <v>97.83333333333334</v>
      </c>
      <c r="F210" s="203">
        <v>587</v>
      </c>
      <c r="G210" s="150">
        <f t="shared" si="33"/>
        <v>617</v>
      </c>
      <c r="H210" s="150">
        <f t="shared" si="33"/>
        <v>648</v>
      </c>
      <c r="I210" s="150">
        <f t="shared" si="33"/>
        <v>681</v>
      </c>
      <c r="J210" s="276">
        <f t="shared" si="19"/>
        <v>750</v>
      </c>
    </row>
    <row r="211" spans="1:10" s="7" customFormat="1" ht="18.75">
      <c r="A211" s="215" t="s">
        <v>1083</v>
      </c>
      <c r="B211" s="219" t="s">
        <v>1077</v>
      </c>
      <c r="C211" s="201" t="s">
        <v>9</v>
      </c>
      <c r="D211" s="202">
        <f t="shared" si="27"/>
        <v>705</v>
      </c>
      <c r="E211" s="203">
        <f t="shared" si="28"/>
        <v>141</v>
      </c>
      <c r="F211" s="203">
        <v>846</v>
      </c>
      <c r="G211" s="150">
        <f t="shared" si="33"/>
        <v>889</v>
      </c>
      <c r="H211" s="150">
        <f t="shared" si="33"/>
        <v>934</v>
      </c>
      <c r="I211" s="150">
        <f t="shared" si="33"/>
        <v>981</v>
      </c>
      <c r="J211" s="276">
        <f t="shared" si="19"/>
        <v>1080</v>
      </c>
    </row>
    <row r="212" spans="1:10" s="7" customFormat="1" ht="37.5">
      <c r="A212" s="281" t="s">
        <v>1085</v>
      </c>
      <c r="B212" s="221" t="s">
        <v>1084</v>
      </c>
      <c r="C212" s="201" t="s">
        <v>9</v>
      </c>
      <c r="D212" s="202">
        <f t="shared" si="27"/>
        <v>614.1666666666667</v>
      </c>
      <c r="E212" s="203">
        <f t="shared" si="28"/>
        <v>122.83333333333336</v>
      </c>
      <c r="F212" s="203">
        <v>737</v>
      </c>
      <c r="G212" s="150">
        <f t="shared" si="33"/>
        <v>774</v>
      </c>
      <c r="H212" s="150">
        <f t="shared" si="33"/>
        <v>813</v>
      </c>
      <c r="I212" s="150">
        <f t="shared" si="33"/>
        <v>854</v>
      </c>
      <c r="J212" s="276">
        <f t="shared" si="19"/>
        <v>940</v>
      </c>
    </row>
    <row r="213" spans="1:10" s="7" customFormat="1" ht="18.75">
      <c r="A213" s="281" t="s">
        <v>1086</v>
      </c>
      <c r="B213" s="93" t="s">
        <v>32</v>
      </c>
      <c r="C213" s="201"/>
      <c r="D213" s="202"/>
      <c r="E213" s="203"/>
      <c r="F213" s="204"/>
      <c r="G213" s="150"/>
      <c r="H213" s="150"/>
      <c r="I213" s="150"/>
      <c r="J213" s="276"/>
    </row>
    <row r="214" spans="1:10" s="7" customFormat="1" ht="18.75">
      <c r="A214" s="194" t="s">
        <v>1020</v>
      </c>
      <c r="B214" s="219" t="s">
        <v>33</v>
      </c>
      <c r="C214" s="201" t="s">
        <v>9</v>
      </c>
      <c r="D214" s="202">
        <f t="shared" si="27"/>
        <v>414.1666666666667</v>
      </c>
      <c r="E214" s="203">
        <f t="shared" si="28"/>
        <v>82.83333333333334</v>
      </c>
      <c r="F214" s="203">
        <v>497</v>
      </c>
      <c r="G214" s="150">
        <f>ROUNDUP(F214*1.05,0)</f>
        <v>522</v>
      </c>
      <c r="H214" s="150">
        <f aca="true" t="shared" si="34" ref="H214:I217">ROUNDUP(G214*1.05,0)</f>
        <v>549</v>
      </c>
      <c r="I214" s="150">
        <f t="shared" si="34"/>
        <v>577</v>
      </c>
      <c r="J214" s="276">
        <f t="shared" si="19"/>
        <v>635</v>
      </c>
    </row>
    <row r="215" spans="1:10" s="7" customFormat="1" ht="18.75">
      <c r="A215" s="194" t="s">
        <v>1021</v>
      </c>
      <c r="B215" s="219" t="s">
        <v>722</v>
      </c>
      <c r="C215" s="201" t="s">
        <v>9</v>
      </c>
      <c r="D215" s="202">
        <f t="shared" si="27"/>
        <v>366.6666666666667</v>
      </c>
      <c r="E215" s="203">
        <f t="shared" si="28"/>
        <v>73.33333333333334</v>
      </c>
      <c r="F215" s="203">
        <v>440</v>
      </c>
      <c r="G215" s="150">
        <f>ROUNDUP(F215*1.05,0)</f>
        <v>462</v>
      </c>
      <c r="H215" s="150">
        <f t="shared" si="34"/>
        <v>486</v>
      </c>
      <c r="I215" s="150">
        <f t="shared" si="34"/>
        <v>511</v>
      </c>
      <c r="J215" s="276">
        <f t="shared" si="19"/>
        <v>563</v>
      </c>
    </row>
    <row r="216" spans="1:10" s="7" customFormat="1" ht="18.75">
      <c r="A216" s="194" t="s">
        <v>1044</v>
      </c>
      <c r="B216" s="219" t="s">
        <v>723</v>
      </c>
      <c r="C216" s="201" t="s">
        <v>9</v>
      </c>
      <c r="D216" s="202">
        <f t="shared" si="27"/>
        <v>428.33333333333337</v>
      </c>
      <c r="E216" s="203">
        <f t="shared" si="28"/>
        <v>85.66666666666669</v>
      </c>
      <c r="F216" s="203">
        <v>514</v>
      </c>
      <c r="G216" s="150">
        <f>ROUNDUP(F216*1.05,0)</f>
        <v>540</v>
      </c>
      <c r="H216" s="150">
        <f t="shared" si="34"/>
        <v>567</v>
      </c>
      <c r="I216" s="150">
        <f t="shared" si="34"/>
        <v>596</v>
      </c>
      <c r="J216" s="276">
        <f t="shared" si="19"/>
        <v>656</v>
      </c>
    </row>
    <row r="217" spans="1:10" s="7" customFormat="1" ht="18.75">
      <c r="A217" s="281" t="s">
        <v>751</v>
      </c>
      <c r="B217" s="93" t="s">
        <v>1087</v>
      </c>
      <c r="C217" s="201" t="s">
        <v>9</v>
      </c>
      <c r="D217" s="202">
        <f t="shared" si="27"/>
        <v>335.83333333333337</v>
      </c>
      <c r="E217" s="203">
        <f t="shared" si="28"/>
        <v>67.16666666666667</v>
      </c>
      <c r="F217" s="203">
        <v>403</v>
      </c>
      <c r="G217" s="150">
        <f>ROUNDUP(F217*1.05,0)</f>
        <v>424</v>
      </c>
      <c r="H217" s="150">
        <f t="shared" si="34"/>
        <v>446</v>
      </c>
      <c r="I217" s="150">
        <f t="shared" si="34"/>
        <v>469</v>
      </c>
      <c r="J217" s="276">
        <f aca="true" t="shared" si="35" ref="J217:J280">ROUNDUP(I217*1.1,0)</f>
        <v>516</v>
      </c>
    </row>
    <row r="218" spans="1:10" s="7" customFormat="1" ht="18.75">
      <c r="A218" s="194" t="s">
        <v>1088</v>
      </c>
      <c r="B218" s="200" t="s">
        <v>909</v>
      </c>
      <c r="C218" s="201" t="s">
        <v>9</v>
      </c>
      <c r="D218" s="202">
        <f t="shared" si="27"/>
        <v>525</v>
      </c>
      <c r="E218" s="203">
        <f t="shared" si="28"/>
        <v>105</v>
      </c>
      <c r="F218" s="203">
        <v>630</v>
      </c>
      <c r="G218" s="150">
        <f>ROUNDUP(F218*1.05,0)</f>
        <v>662</v>
      </c>
      <c r="H218" s="150">
        <f aca="true" t="shared" si="36" ref="H218:I282">ROUNDUP(G218*1.05,0)</f>
        <v>696</v>
      </c>
      <c r="I218" s="150">
        <f t="shared" si="36"/>
        <v>731</v>
      </c>
      <c r="J218" s="276">
        <f t="shared" si="35"/>
        <v>805</v>
      </c>
    </row>
    <row r="219" spans="1:10" s="7" customFormat="1" ht="18.75">
      <c r="A219" s="281" t="s">
        <v>752</v>
      </c>
      <c r="B219" s="93" t="s">
        <v>2295</v>
      </c>
      <c r="C219" s="201"/>
      <c r="D219" s="202"/>
      <c r="E219" s="203"/>
      <c r="F219" s="204"/>
      <c r="G219" s="150"/>
      <c r="H219" s="150"/>
      <c r="I219" s="150"/>
      <c r="J219" s="276"/>
    </row>
    <row r="220" spans="1:10" s="7" customFormat="1" ht="18.75">
      <c r="A220" s="194" t="s">
        <v>1050</v>
      </c>
      <c r="B220" s="219" t="s">
        <v>34</v>
      </c>
      <c r="C220" s="201" t="s">
        <v>23</v>
      </c>
      <c r="D220" s="202">
        <f t="shared" si="27"/>
        <v>183.33333333333334</v>
      </c>
      <c r="E220" s="203">
        <f t="shared" si="28"/>
        <v>36.66666666666667</v>
      </c>
      <c r="F220" s="203">
        <v>220</v>
      </c>
      <c r="G220" s="150">
        <f aca="true" t="shared" si="37" ref="G220:G229">ROUNDUP(F220*1.05,0)</f>
        <v>231</v>
      </c>
      <c r="H220" s="150">
        <f t="shared" si="36"/>
        <v>243</v>
      </c>
      <c r="I220" s="150">
        <f t="shared" si="36"/>
        <v>256</v>
      </c>
      <c r="J220" s="276">
        <f t="shared" si="35"/>
        <v>282</v>
      </c>
    </row>
    <row r="221" spans="1:10" s="7" customFormat="1" ht="18.75">
      <c r="A221" s="194" t="s">
        <v>1051</v>
      </c>
      <c r="B221" s="219" t="s">
        <v>1022</v>
      </c>
      <c r="C221" s="201" t="s">
        <v>23</v>
      </c>
      <c r="D221" s="202">
        <f t="shared" si="27"/>
        <v>234.16666666666669</v>
      </c>
      <c r="E221" s="203">
        <f t="shared" si="28"/>
        <v>46.83333333333334</v>
      </c>
      <c r="F221" s="203">
        <v>281</v>
      </c>
      <c r="G221" s="150">
        <f t="shared" si="37"/>
        <v>296</v>
      </c>
      <c r="H221" s="150">
        <f t="shared" si="36"/>
        <v>311</v>
      </c>
      <c r="I221" s="150">
        <f t="shared" si="36"/>
        <v>327</v>
      </c>
      <c r="J221" s="276">
        <f t="shared" si="35"/>
        <v>360</v>
      </c>
    </row>
    <row r="222" spans="1:10" s="7" customFormat="1" ht="37.5">
      <c r="A222" s="194" t="s">
        <v>1089</v>
      </c>
      <c r="B222" s="219" t="s">
        <v>2296</v>
      </c>
      <c r="C222" s="201" t="s">
        <v>23</v>
      </c>
      <c r="D222" s="202">
        <f t="shared" si="27"/>
        <v>234.16666666666669</v>
      </c>
      <c r="E222" s="203">
        <f t="shared" si="28"/>
        <v>46.83333333333334</v>
      </c>
      <c r="F222" s="203">
        <v>281</v>
      </c>
      <c r="G222" s="150">
        <f t="shared" si="37"/>
        <v>296</v>
      </c>
      <c r="H222" s="150">
        <f t="shared" si="36"/>
        <v>311</v>
      </c>
      <c r="I222" s="150">
        <f t="shared" si="36"/>
        <v>327</v>
      </c>
      <c r="J222" s="276">
        <f t="shared" si="35"/>
        <v>360</v>
      </c>
    </row>
    <row r="223" spans="1:10" s="7" customFormat="1" ht="18.75">
      <c r="A223" s="194" t="s">
        <v>1090</v>
      </c>
      <c r="B223" s="219" t="s">
        <v>728</v>
      </c>
      <c r="C223" s="201" t="s">
        <v>23</v>
      </c>
      <c r="D223" s="202">
        <f t="shared" si="27"/>
        <v>123.33333333333334</v>
      </c>
      <c r="E223" s="203">
        <f t="shared" si="28"/>
        <v>24.66666666666667</v>
      </c>
      <c r="F223" s="203">
        <v>148</v>
      </c>
      <c r="G223" s="150">
        <f t="shared" si="37"/>
        <v>156</v>
      </c>
      <c r="H223" s="150">
        <f t="shared" si="36"/>
        <v>164</v>
      </c>
      <c r="I223" s="150">
        <f t="shared" si="36"/>
        <v>173</v>
      </c>
      <c r="J223" s="276">
        <f t="shared" si="35"/>
        <v>191</v>
      </c>
    </row>
    <row r="224" spans="1:10" s="7" customFormat="1" ht="18.75">
      <c r="A224" s="194" t="s">
        <v>1091</v>
      </c>
      <c r="B224" s="219" t="s">
        <v>729</v>
      </c>
      <c r="C224" s="201" t="s">
        <v>23</v>
      </c>
      <c r="D224" s="202">
        <f t="shared" si="27"/>
        <v>183.33333333333334</v>
      </c>
      <c r="E224" s="203">
        <f t="shared" si="28"/>
        <v>36.66666666666667</v>
      </c>
      <c r="F224" s="203">
        <v>220</v>
      </c>
      <c r="G224" s="150">
        <f t="shared" si="37"/>
        <v>231</v>
      </c>
      <c r="H224" s="150">
        <f t="shared" si="36"/>
        <v>243</v>
      </c>
      <c r="I224" s="150">
        <f t="shared" si="36"/>
        <v>256</v>
      </c>
      <c r="J224" s="276">
        <f t="shared" si="35"/>
        <v>282</v>
      </c>
    </row>
    <row r="225" spans="1:10" s="7" customFormat="1" ht="18.75">
      <c r="A225" s="194" t="s">
        <v>1092</v>
      </c>
      <c r="B225" s="219" t="s">
        <v>1242</v>
      </c>
      <c r="C225" s="201"/>
      <c r="D225" s="202">
        <f t="shared" si="27"/>
        <v>117.5</v>
      </c>
      <c r="E225" s="203">
        <f t="shared" si="28"/>
        <v>23.5</v>
      </c>
      <c r="F225" s="203">
        <v>141</v>
      </c>
      <c r="G225" s="150">
        <f t="shared" si="37"/>
        <v>149</v>
      </c>
      <c r="H225" s="150">
        <f t="shared" si="36"/>
        <v>157</v>
      </c>
      <c r="I225" s="150">
        <f t="shared" si="36"/>
        <v>165</v>
      </c>
      <c r="J225" s="276">
        <f t="shared" si="35"/>
        <v>182</v>
      </c>
    </row>
    <row r="226" spans="1:10" s="7" customFormat="1" ht="18.75">
      <c r="A226" s="194" t="s">
        <v>1093</v>
      </c>
      <c r="B226" s="219" t="s">
        <v>730</v>
      </c>
      <c r="C226" s="201" t="s">
        <v>23</v>
      </c>
      <c r="D226" s="202">
        <f t="shared" si="27"/>
        <v>307.5</v>
      </c>
      <c r="E226" s="203">
        <f t="shared" si="28"/>
        <v>61.5</v>
      </c>
      <c r="F226" s="203">
        <v>369</v>
      </c>
      <c r="G226" s="150">
        <f t="shared" si="37"/>
        <v>388</v>
      </c>
      <c r="H226" s="150">
        <f t="shared" si="36"/>
        <v>408</v>
      </c>
      <c r="I226" s="150">
        <f t="shared" si="36"/>
        <v>429</v>
      </c>
      <c r="J226" s="276">
        <f t="shared" si="35"/>
        <v>472</v>
      </c>
    </row>
    <row r="227" spans="1:10" s="7" customFormat="1" ht="18.75">
      <c r="A227" s="194" t="s">
        <v>1259</v>
      </c>
      <c r="B227" s="219" t="s">
        <v>731</v>
      </c>
      <c r="C227" s="201" t="s">
        <v>23</v>
      </c>
      <c r="D227" s="202">
        <f t="shared" si="27"/>
        <v>245</v>
      </c>
      <c r="E227" s="203">
        <f t="shared" si="28"/>
        <v>49</v>
      </c>
      <c r="F227" s="203">
        <v>294</v>
      </c>
      <c r="G227" s="150">
        <f t="shared" si="37"/>
        <v>309</v>
      </c>
      <c r="H227" s="150">
        <f t="shared" si="36"/>
        <v>325</v>
      </c>
      <c r="I227" s="150">
        <f t="shared" si="36"/>
        <v>342</v>
      </c>
      <c r="J227" s="276">
        <f t="shared" si="35"/>
        <v>377</v>
      </c>
    </row>
    <row r="228" spans="1:10" s="7" customFormat="1" ht="18.75">
      <c r="A228" s="194"/>
      <c r="B228" s="295" t="s">
        <v>2394</v>
      </c>
      <c r="C228" s="201" t="s">
        <v>23</v>
      </c>
      <c r="D228" s="202"/>
      <c r="E228" s="203"/>
      <c r="F228" s="203"/>
      <c r="G228" s="150"/>
      <c r="H228" s="150"/>
      <c r="I228" s="150"/>
      <c r="J228" s="276">
        <v>50</v>
      </c>
    </row>
    <row r="229" spans="1:10" s="7" customFormat="1" ht="37.5">
      <c r="A229" s="281" t="s">
        <v>753</v>
      </c>
      <c r="B229" s="221" t="s">
        <v>1248</v>
      </c>
      <c r="C229" s="201" t="s">
        <v>23</v>
      </c>
      <c r="D229" s="202">
        <f t="shared" si="27"/>
        <v>1268.3333333333335</v>
      </c>
      <c r="E229" s="203">
        <f t="shared" si="28"/>
        <v>253.6666666666667</v>
      </c>
      <c r="F229" s="203">
        <v>1522</v>
      </c>
      <c r="G229" s="150">
        <f t="shared" si="37"/>
        <v>1599</v>
      </c>
      <c r="H229" s="150">
        <f t="shared" si="36"/>
        <v>1679</v>
      </c>
      <c r="I229" s="150">
        <f t="shared" si="36"/>
        <v>1763</v>
      </c>
      <c r="J229" s="276">
        <f t="shared" si="35"/>
        <v>1940</v>
      </c>
    </row>
    <row r="230" spans="1:10" s="7" customFormat="1" ht="18.75">
      <c r="A230" s="281" t="s">
        <v>754</v>
      </c>
      <c r="B230" s="93" t="s">
        <v>35</v>
      </c>
      <c r="C230" s="201"/>
      <c r="D230" s="202"/>
      <c r="E230" s="203"/>
      <c r="F230" s="204"/>
      <c r="G230" s="150"/>
      <c r="H230" s="150"/>
      <c r="I230" s="150"/>
      <c r="J230" s="276"/>
    </row>
    <row r="231" spans="1:10" s="7" customFormat="1" ht="18.75">
      <c r="A231" s="194" t="s">
        <v>1094</v>
      </c>
      <c r="B231" s="219" t="s">
        <v>36</v>
      </c>
      <c r="C231" s="201" t="s">
        <v>9</v>
      </c>
      <c r="D231" s="202">
        <f t="shared" si="27"/>
        <v>338.33333333333337</v>
      </c>
      <c r="E231" s="203">
        <f t="shared" si="28"/>
        <v>67.66666666666667</v>
      </c>
      <c r="F231" s="203">
        <v>406</v>
      </c>
      <c r="G231" s="150">
        <f>ROUNDUP(F231*1.05,0)</f>
        <v>427</v>
      </c>
      <c r="H231" s="150">
        <f t="shared" si="36"/>
        <v>449</v>
      </c>
      <c r="I231" s="150">
        <f t="shared" si="36"/>
        <v>472</v>
      </c>
      <c r="J231" s="276">
        <f t="shared" si="35"/>
        <v>520</v>
      </c>
    </row>
    <row r="232" spans="1:10" s="7" customFormat="1" ht="18.75">
      <c r="A232" s="194" t="s">
        <v>1095</v>
      </c>
      <c r="B232" s="219" t="s">
        <v>38</v>
      </c>
      <c r="C232" s="201" t="s">
        <v>9</v>
      </c>
      <c r="D232" s="202">
        <f t="shared" si="27"/>
        <v>583.3333333333334</v>
      </c>
      <c r="E232" s="203">
        <f t="shared" si="28"/>
        <v>116.66666666666669</v>
      </c>
      <c r="F232" s="203">
        <v>700</v>
      </c>
      <c r="G232" s="150">
        <f>ROUNDUP(F232*1.05,0)</f>
        <v>735</v>
      </c>
      <c r="H232" s="150">
        <f t="shared" si="36"/>
        <v>772</v>
      </c>
      <c r="I232" s="150">
        <f t="shared" si="36"/>
        <v>811</v>
      </c>
      <c r="J232" s="276">
        <f t="shared" si="35"/>
        <v>893</v>
      </c>
    </row>
    <row r="233" spans="1:10" s="7" customFormat="1" ht="18.75">
      <c r="A233" s="281" t="s">
        <v>755</v>
      </c>
      <c r="B233" s="93" t="s">
        <v>39</v>
      </c>
      <c r="C233" s="201"/>
      <c r="D233" s="202"/>
      <c r="E233" s="203"/>
      <c r="F233" s="203"/>
      <c r="G233" s="150"/>
      <c r="H233" s="150"/>
      <c r="I233" s="150"/>
      <c r="J233" s="276"/>
    </row>
    <row r="234" spans="1:10" s="7" customFormat="1" ht="18.75">
      <c r="A234" s="194" t="s">
        <v>1260</v>
      </c>
      <c r="B234" s="219" t="s">
        <v>36</v>
      </c>
      <c r="C234" s="201" t="s">
        <v>9</v>
      </c>
      <c r="D234" s="202">
        <f t="shared" si="27"/>
        <v>245</v>
      </c>
      <c r="E234" s="203">
        <f t="shared" si="28"/>
        <v>49</v>
      </c>
      <c r="F234" s="203">
        <v>294</v>
      </c>
      <c r="G234" s="150">
        <f aca="true" t="shared" si="38" ref="G234:G241">ROUNDUP(F234*1.05,0)</f>
        <v>309</v>
      </c>
      <c r="H234" s="150">
        <f t="shared" si="36"/>
        <v>325</v>
      </c>
      <c r="I234" s="150">
        <f t="shared" si="36"/>
        <v>342</v>
      </c>
      <c r="J234" s="276">
        <f t="shared" si="35"/>
        <v>377</v>
      </c>
    </row>
    <row r="235" spans="1:10" s="7" customFormat="1" ht="18.75">
      <c r="A235" s="194" t="s">
        <v>1261</v>
      </c>
      <c r="B235" s="219" t="s">
        <v>38</v>
      </c>
      <c r="C235" s="201" t="s">
        <v>9</v>
      </c>
      <c r="D235" s="202">
        <f t="shared" si="27"/>
        <v>307.5</v>
      </c>
      <c r="E235" s="203">
        <f t="shared" si="28"/>
        <v>61.5</v>
      </c>
      <c r="F235" s="203">
        <v>369</v>
      </c>
      <c r="G235" s="150">
        <f t="shared" si="38"/>
        <v>388</v>
      </c>
      <c r="H235" s="150">
        <f t="shared" si="36"/>
        <v>408</v>
      </c>
      <c r="I235" s="150">
        <f t="shared" si="36"/>
        <v>429</v>
      </c>
      <c r="J235" s="276">
        <f t="shared" si="35"/>
        <v>472</v>
      </c>
    </row>
    <row r="236" spans="1:10" s="7" customFormat="1" ht="18.75">
      <c r="A236" s="281" t="s">
        <v>756</v>
      </c>
      <c r="B236" s="93" t="s">
        <v>40</v>
      </c>
      <c r="C236" s="201" t="s">
        <v>9</v>
      </c>
      <c r="D236" s="202">
        <f t="shared" si="27"/>
        <v>612.5</v>
      </c>
      <c r="E236" s="203">
        <f t="shared" si="28"/>
        <v>122.5</v>
      </c>
      <c r="F236" s="203">
        <v>735</v>
      </c>
      <c r="G236" s="150">
        <f t="shared" si="38"/>
        <v>772</v>
      </c>
      <c r="H236" s="150">
        <f t="shared" si="36"/>
        <v>811</v>
      </c>
      <c r="I236" s="150">
        <f t="shared" si="36"/>
        <v>852</v>
      </c>
      <c r="J236" s="276">
        <f t="shared" si="35"/>
        <v>938</v>
      </c>
    </row>
    <row r="237" spans="1:10" s="7" customFormat="1" ht="18.75">
      <c r="A237" s="281" t="s">
        <v>757</v>
      </c>
      <c r="B237" s="93" t="s">
        <v>41</v>
      </c>
      <c r="C237" s="201" t="s">
        <v>9</v>
      </c>
      <c r="D237" s="202">
        <f t="shared" si="27"/>
        <v>174.16666666666669</v>
      </c>
      <c r="E237" s="203">
        <f t="shared" si="28"/>
        <v>34.833333333333336</v>
      </c>
      <c r="F237" s="203">
        <v>209</v>
      </c>
      <c r="G237" s="150">
        <f t="shared" si="38"/>
        <v>220</v>
      </c>
      <c r="H237" s="150">
        <f t="shared" si="36"/>
        <v>231</v>
      </c>
      <c r="I237" s="150">
        <f t="shared" si="36"/>
        <v>243</v>
      </c>
      <c r="J237" s="276">
        <f t="shared" si="35"/>
        <v>268</v>
      </c>
    </row>
    <row r="238" spans="1:10" s="7" customFormat="1" ht="37.5">
      <c r="A238" s="281" t="s">
        <v>758</v>
      </c>
      <c r="B238" s="93" t="s">
        <v>1004</v>
      </c>
      <c r="C238" s="201" t="s">
        <v>863</v>
      </c>
      <c r="D238" s="202">
        <f t="shared" si="27"/>
        <v>290.83333333333337</v>
      </c>
      <c r="E238" s="203">
        <f t="shared" si="28"/>
        <v>58.16666666666668</v>
      </c>
      <c r="F238" s="203">
        <v>349</v>
      </c>
      <c r="G238" s="150">
        <f t="shared" si="38"/>
        <v>367</v>
      </c>
      <c r="H238" s="150">
        <f t="shared" si="36"/>
        <v>386</v>
      </c>
      <c r="I238" s="150">
        <f t="shared" si="36"/>
        <v>406</v>
      </c>
      <c r="J238" s="276">
        <f t="shared" si="35"/>
        <v>447</v>
      </c>
    </row>
    <row r="239" spans="1:10" s="7" customFormat="1" ht="37.5">
      <c r="A239" s="281" t="s">
        <v>759</v>
      </c>
      <c r="B239" s="93" t="s">
        <v>1005</v>
      </c>
      <c r="C239" s="201" t="s">
        <v>863</v>
      </c>
      <c r="D239" s="202">
        <f t="shared" si="27"/>
        <v>245</v>
      </c>
      <c r="E239" s="203">
        <f t="shared" si="28"/>
        <v>49</v>
      </c>
      <c r="F239" s="203">
        <v>294</v>
      </c>
      <c r="G239" s="150">
        <f t="shared" si="38"/>
        <v>309</v>
      </c>
      <c r="H239" s="150">
        <f t="shared" si="36"/>
        <v>325</v>
      </c>
      <c r="I239" s="150">
        <f t="shared" si="36"/>
        <v>342</v>
      </c>
      <c r="J239" s="276">
        <f t="shared" si="35"/>
        <v>377</v>
      </c>
    </row>
    <row r="240" spans="1:10" s="7" customFormat="1" ht="18.75">
      <c r="A240" s="281" t="s">
        <v>760</v>
      </c>
      <c r="B240" s="93" t="s">
        <v>1243</v>
      </c>
      <c r="C240" s="201"/>
      <c r="D240" s="202">
        <f t="shared" si="27"/>
        <v>211.66666666666669</v>
      </c>
      <c r="E240" s="203">
        <f t="shared" si="28"/>
        <v>42.33333333333334</v>
      </c>
      <c r="F240" s="203">
        <v>254</v>
      </c>
      <c r="G240" s="150">
        <f t="shared" si="38"/>
        <v>267</v>
      </c>
      <c r="H240" s="150">
        <f t="shared" si="36"/>
        <v>281</v>
      </c>
      <c r="I240" s="150">
        <f t="shared" si="36"/>
        <v>296</v>
      </c>
      <c r="J240" s="276">
        <f t="shared" si="35"/>
        <v>326</v>
      </c>
    </row>
    <row r="241" spans="1:10" s="7" customFormat="1" ht="37.5">
      <c r="A241" s="281" t="s">
        <v>761</v>
      </c>
      <c r="B241" s="93" t="s">
        <v>42</v>
      </c>
      <c r="C241" s="201" t="s">
        <v>43</v>
      </c>
      <c r="D241" s="202">
        <f t="shared" si="27"/>
        <v>37.5</v>
      </c>
      <c r="E241" s="203">
        <f t="shared" si="28"/>
        <v>7.5</v>
      </c>
      <c r="F241" s="203">
        <v>45</v>
      </c>
      <c r="G241" s="150">
        <f t="shared" si="38"/>
        <v>48</v>
      </c>
      <c r="H241" s="150">
        <f t="shared" si="36"/>
        <v>51</v>
      </c>
      <c r="I241" s="150">
        <f t="shared" si="36"/>
        <v>54</v>
      </c>
      <c r="J241" s="276">
        <f t="shared" si="35"/>
        <v>60</v>
      </c>
    </row>
    <row r="242" spans="1:10" s="7" customFormat="1" ht="18.75">
      <c r="A242" s="281" t="s">
        <v>762</v>
      </c>
      <c r="B242" s="93" t="s">
        <v>44</v>
      </c>
      <c r="C242" s="201"/>
      <c r="D242" s="202"/>
      <c r="E242" s="203"/>
      <c r="F242" s="203"/>
      <c r="G242" s="150"/>
      <c r="H242" s="150"/>
      <c r="I242" s="150"/>
      <c r="J242" s="276"/>
    </row>
    <row r="243" spans="1:10" s="7" customFormat="1" ht="18.75">
      <c r="A243" s="194" t="s">
        <v>1052</v>
      </c>
      <c r="B243" s="219" t="s">
        <v>45</v>
      </c>
      <c r="C243" s="201" t="s">
        <v>28</v>
      </c>
      <c r="D243" s="202">
        <f t="shared" si="27"/>
        <v>525</v>
      </c>
      <c r="E243" s="203">
        <f t="shared" si="28"/>
        <v>105</v>
      </c>
      <c r="F243" s="203">
        <v>630</v>
      </c>
      <c r="G243" s="150">
        <f aca="true" t="shared" si="39" ref="G243:G249">ROUNDUP(F243*1.05,0)</f>
        <v>662</v>
      </c>
      <c r="H243" s="150">
        <f t="shared" si="36"/>
        <v>696</v>
      </c>
      <c r="I243" s="150">
        <f t="shared" si="36"/>
        <v>731</v>
      </c>
      <c r="J243" s="276">
        <f t="shared" si="35"/>
        <v>805</v>
      </c>
    </row>
    <row r="244" spans="1:10" s="7" customFormat="1" ht="18.75">
      <c r="A244" s="194" t="s">
        <v>1053</v>
      </c>
      <c r="B244" s="219" t="s">
        <v>46</v>
      </c>
      <c r="C244" s="201" t="s">
        <v>28</v>
      </c>
      <c r="D244" s="202">
        <f t="shared" si="27"/>
        <v>583.3333333333334</v>
      </c>
      <c r="E244" s="203">
        <f t="shared" si="28"/>
        <v>116.66666666666669</v>
      </c>
      <c r="F244" s="203">
        <v>700</v>
      </c>
      <c r="G244" s="150">
        <f t="shared" si="39"/>
        <v>735</v>
      </c>
      <c r="H244" s="150">
        <f t="shared" si="36"/>
        <v>772</v>
      </c>
      <c r="I244" s="150">
        <f t="shared" si="36"/>
        <v>811</v>
      </c>
      <c r="J244" s="276">
        <f t="shared" si="35"/>
        <v>893</v>
      </c>
    </row>
    <row r="245" spans="1:10" s="7" customFormat="1" ht="18.75">
      <c r="A245" s="194" t="s">
        <v>1262</v>
      </c>
      <c r="B245" s="219" t="s">
        <v>1024</v>
      </c>
      <c r="C245" s="201" t="s">
        <v>28</v>
      </c>
      <c r="D245" s="202">
        <f t="shared" si="27"/>
        <v>123.33333333333334</v>
      </c>
      <c r="E245" s="203">
        <f t="shared" si="28"/>
        <v>24.66666666666667</v>
      </c>
      <c r="F245" s="203">
        <v>148</v>
      </c>
      <c r="G245" s="150">
        <f t="shared" si="39"/>
        <v>156</v>
      </c>
      <c r="H245" s="150">
        <f t="shared" si="36"/>
        <v>164</v>
      </c>
      <c r="I245" s="150">
        <f t="shared" si="36"/>
        <v>173</v>
      </c>
      <c r="J245" s="276">
        <f t="shared" si="35"/>
        <v>191</v>
      </c>
    </row>
    <row r="246" spans="1:10" s="7" customFormat="1" ht="37.5">
      <c r="A246" s="281" t="s">
        <v>763</v>
      </c>
      <c r="B246" s="221" t="s">
        <v>47</v>
      </c>
      <c r="C246" s="201" t="s">
        <v>43</v>
      </c>
      <c r="D246" s="202">
        <f aca="true" t="shared" si="40" ref="D246:D264">F246/1.2</f>
        <v>59.16666666666667</v>
      </c>
      <c r="E246" s="203">
        <f aca="true" t="shared" si="41" ref="E246:E264">D246*0.2</f>
        <v>11.833333333333336</v>
      </c>
      <c r="F246" s="203">
        <v>71</v>
      </c>
      <c r="G246" s="150">
        <f t="shared" si="39"/>
        <v>75</v>
      </c>
      <c r="H246" s="150">
        <f t="shared" si="36"/>
        <v>79</v>
      </c>
      <c r="I246" s="150">
        <f t="shared" si="36"/>
        <v>83</v>
      </c>
      <c r="J246" s="276">
        <f t="shared" si="35"/>
        <v>92</v>
      </c>
    </row>
    <row r="247" spans="1:10" s="7" customFormat="1" ht="37.5">
      <c r="A247" s="281" t="s">
        <v>764</v>
      </c>
      <c r="B247" s="221" t="s">
        <v>908</v>
      </c>
      <c r="C247" s="201" t="s">
        <v>43</v>
      </c>
      <c r="D247" s="202">
        <f t="shared" si="40"/>
        <v>147.5</v>
      </c>
      <c r="E247" s="203">
        <f t="shared" si="41"/>
        <v>29.5</v>
      </c>
      <c r="F247" s="203">
        <v>177</v>
      </c>
      <c r="G247" s="150">
        <f t="shared" si="39"/>
        <v>186</v>
      </c>
      <c r="H247" s="150">
        <f t="shared" si="36"/>
        <v>196</v>
      </c>
      <c r="I247" s="150">
        <f t="shared" si="36"/>
        <v>206</v>
      </c>
      <c r="J247" s="276">
        <f t="shared" si="35"/>
        <v>227</v>
      </c>
    </row>
    <row r="248" spans="1:10" s="7" customFormat="1" ht="18.75">
      <c r="A248" s="194" t="s">
        <v>879</v>
      </c>
      <c r="B248" s="219" t="s">
        <v>878</v>
      </c>
      <c r="C248" s="201" t="s">
        <v>28</v>
      </c>
      <c r="D248" s="202">
        <f t="shared" si="40"/>
        <v>234.16666666666669</v>
      </c>
      <c r="E248" s="203">
        <f t="shared" si="41"/>
        <v>46.83333333333334</v>
      </c>
      <c r="F248" s="203">
        <v>281</v>
      </c>
      <c r="G248" s="150">
        <f t="shared" si="39"/>
        <v>296</v>
      </c>
      <c r="H248" s="150">
        <f t="shared" si="36"/>
        <v>311</v>
      </c>
      <c r="I248" s="150">
        <f t="shared" si="36"/>
        <v>327</v>
      </c>
      <c r="J248" s="276">
        <f t="shared" si="35"/>
        <v>360</v>
      </c>
    </row>
    <row r="249" spans="1:10" s="7" customFormat="1" ht="18.75">
      <c r="A249" s="194" t="s">
        <v>890</v>
      </c>
      <c r="B249" s="200" t="s">
        <v>877</v>
      </c>
      <c r="C249" s="201" t="s">
        <v>28</v>
      </c>
      <c r="D249" s="202">
        <f t="shared" si="40"/>
        <v>307.5</v>
      </c>
      <c r="E249" s="203">
        <f t="shared" si="41"/>
        <v>61.5</v>
      </c>
      <c r="F249" s="203">
        <v>369</v>
      </c>
      <c r="G249" s="150">
        <f t="shared" si="39"/>
        <v>388</v>
      </c>
      <c r="H249" s="150">
        <f t="shared" si="36"/>
        <v>408</v>
      </c>
      <c r="I249" s="150">
        <f t="shared" si="36"/>
        <v>429</v>
      </c>
      <c r="J249" s="276">
        <f t="shared" si="35"/>
        <v>472</v>
      </c>
    </row>
    <row r="250" spans="1:10" s="7" customFormat="1" ht="18.75">
      <c r="A250" s="281" t="s">
        <v>765</v>
      </c>
      <c r="B250" s="93" t="s">
        <v>887</v>
      </c>
      <c r="C250" s="201" t="s">
        <v>37</v>
      </c>
      <c r="D250" s="202"/>
      <c r="E250" s="203"/>
      <c r="F250" s="204"/>
      <c r="G250" s="150"/>
      <c r="H250" s="150"/>
      <c r="I250" s="150"/>
      <c r="J250" s="276"/>
    </row>
    <row r="251" spans="1:10" s="7" customFormat="1" ht="30" customHeight="1">
      <c r="A251" s="194" t="s">
        <v>1025</v>
      </c>
      <c r="B251" s="200" t="s">
        <v>889</v>
      </c>
      <c r="C251" s="201" t="s">
        <v>37</v>
      </c>
      <c r="D251" s="202">
        <f t="shared" si="40"/>
        <v>183.33333333333334</v>
      </c>
      <c r="E251" s="203">
        <f t="shared" si="41"/>
        <v>36.66666666666667</v>
      </c>
      <c r="F251" s="203">
        <v>220</v>
      </c>
      <c r="G251" s="150">
        <f>ROUNDUP(F251*1.05,0)</f>
        <v>231</v>
      </c>
      <c r="H251" s="150">
        <f t="shared" si="36"/>
        <v>243</v>
      </c>
      <c r="I251" s="150">
        <f t="shared" si="36"/>
        <v>256</v>
      </c>
      <c r="J251" s="276">
        <f t="shared" si="35"/>
        <v>282</v>
      </c>
    </row>
    <row r="252" spans="1:10" s="7" customFormat="1" ht="18.75">
      <c r="A252" s="194" t="s">
        <v>1263</v>
      </c>
      <c r="B252" s="200" t="s">
        <v>888</v>
      </c>
      <c r="C252" s="201" t="s">
        <v>37</v>
      </c>
      <c r="D252" s="202">
        <f t="shared" si="40"/>
        <v>64.16666666666667</v>
      </c>
      <c r="E252" s="203">
        <f t="shared" si="41"/>
        <v>12.833333333333336</v>
      </c>
      <c r="F252" s="203">
        <v>77</v>
      </c>
      <c r="G252" s="150">
        <f>ROUNDUP(F252*1.05,0)</f>
        <v>81</v>
      </c>
      <c r="H252" s="150">
        <f t="shared" si="36"/>
        <v>86</v>
      </c>
      <c r="I252" s="150">
        <f t="shared" si="36"/>
        <v>91</v>
      </c>
      <c r="J252" s="276">
        <f t="shared" si="35"/>
        <v>101</v>
      </c>
    </row>
    <row r="253" spans="1:10" s="7" customFormat="1" ht="18.75">
      <c r="A253" s="194" t="s">
        <v>738</v>
      </c>
      <c r="B253" s="93" t="s">
        <v>1036</v>
      </c>
      <c r="C253" s="201"/>
      <c r="D253" s="202"/>
      <c r="E253" s="203"/>
      <c r="F253" s="204"/>
      <c r="G253" s="150"/>
      <c r="H253" s="150"/>
      <c r="I253" s="150"/>
      <c r="J253" s="276"/>
    </row>
    <row r="254" spans="1:10" s="7" customFormat="1" ht="37.5">
      <c r="A254" s="194" t="s">
        <v>1027</v>
      </c>
      <c r="B254" s="200" t="s">
        <v>2297</v>
      </c>
      <c r="C254" s="201" t="s">
        <v>48</v>
      </c>
      <c r="D254" s="202">
        <f t="shared" si="40"/>
        <v>123.33333333333334</v>
      </c>
      <c r="E254" s="203">
        <f t="shared" si="41"/>
        <v>24.66666666666667</v>
      </c>
      <c r="F254" s="203">
        <v>148</v>
      </c>
      <c r="G254" s="150">
        <f>ROUNDUP(F254*1.05,0)</f>
        <v>156</v>
      </c>
      <c r="H254" s="150">
        <f t="shared" si="36"/>
        <v>164</v>
      </c>
      <c r="I254" s="150">
        <f t="shared" si="36"/>
        <v>173</v>
      </c>
      <c r="J254" s="276">
        <f t="shared" si="35"/>
        <v>191</v>
      </c>
    </row>
    <row r="255" spans="1:10" s="7" customFormat="1" ht="18.75">
      <c r="A255" s="194" t="s">
        <v>1028</v>
      </c>
      <c r="B255" s="210" t="s">
        <v>1244</v>
      </c>
      <c r="C255" s="196" t="s">
        <v>48</v>
      </c>
      <c r="D255" s="202">
        <f t="shared" si="40"/>
        <v>105.83333333333334</v>
      </c>
      <c r="E255" s="203">
        <f t="shared" si="41"/>
        <v>21.16666666666667</v>
      </c>
      <c r="F255" s="203">
        <v>127</v>
      </c>
      <c r="G255" s="150">
        <f>ROUNDUP(F255*1.05,0)</f>
        <v>134</v>
      </c>
      <c r="H255" s="150">
        <f t="shared" si="36"/>
        <v>141</v>
      </c>
      <c r="I255" s="150">
        <f t="shared" si="36"/>
        <v>149</v>
      </c>
      <c r="J255" s="276">
        <f t="shared" si="35"/>
        <v>164</v>
      </c>
    </row>
    <row r="256" spans="1:10" s="7" customFormat="1" ht="18.75">
      <c r="A256" s="194" t="s">
        <v>1264</v>
      </c>
      <c r="B256" s="210" t="s">
        <v>1245</v>
      </c>
      <c r="C256" s="196" t="s">
        <v>48</v>
      </c>
      <c r="D256" s="202">
        <f t="shared" si="40"/>
        <v>53.333333333333336</v>
      </c>
      <c r="E256" s="203">
        <f t="shared" si="41"/>
        <v>10.666666666666668</v>
      </c>
      <c r="F256" s="203">
        <v>64</v>
      </c>
      <c r="G256" s="150">
        <f>ROUNDUP(F256*1.05,0)</f>
        <v>68</v>
      </c>
      <c r="H256" s="150">
        <f t="shared" si="36"/>
        <v>72</v>
      </c>
      <c r="I256" s="150">
        <f t="shared" si="36"/>
        <v>76</v>
      </c>
      <c r="J256" s="276">
        <f t="shared" si="35"/>
        <v>84</v>
      </c>
    </row>
    <row r="257" spans="1:10" s="7" customFormat="1" ht="18.75">
      <c r="A257" s="194" t="s">
        <v>1265</v>
      </c>
      <c r="B257" s="222" t="s">
        <v>49</v>
      </c>
      <c r="C257" s="196"/>
      <c r="D257" s="202"/>
      <c r="E257" s="203"/>
      <c r="F257" s="203"/>
      <c r="G257" s="150"/>
      <c r="H257" s="150"/>
      <c r="I257" s="150"/>
      <c r="J257" s="276"/>
    </row>
    <row r="258" spans="1:10" s="7" customFormat="1" ht="18.75">
      <c r="A258" s="194" t="s">
        <v>1447</v>
      </c>
      <c r="B258" s="302" t="s">
        <v>50</v>
      </c>
      <c r="C258" s="201" t="s">
        <v>48</v>
      </c>
      <c r="D258" s="202">
        <f t="shared" si="40"/>
        <v>105.83333333333334</v>
      </c>
      <c r="E258" s="203">
        <f t="shared" si="41"/>
        <v>21.16666666666667</v>
      </c>
      <c r="F258" s="203">
        <v>127</v>
      </c>
      <c r="G258" s="150">
        <f aca="true" t="shared" si="42" ref="G258:G264">ROUNDUP(F258*1.05,0)</f>
        <v>134</v>
      </c>
      <c r="H258" s="150">
        <f t="shared" si="36"/>
        <v>141</v>
      </c>
      <c r="I258" s="150">
        <f t="shared" si="36"/>
        <v>149</v>
      </c>
      <c r="J258" s="276">
        <f t="shared" si="35"/>
        <v>164</v>
      </c>
    </row>
    <row r="259" spans="1:10" s="7" customFormat="1" ht="18.75">
      <c r="A259" s="194" t="s">
        <v>1448</v>
      </c>
      <c r="B259" s="302" t="s">
        <v>51</v>
      </c>
      <c r="C259" s="201" t="s">
        <v>48</v>
      </c>
      <c r="D259" s="202">
        <f t="shared" si="40"/>
        <v>307.5</v>
      </c>
      <c r="E259" s="203">
        <f t="shared" si="41"/>
        <v>61.5</v>
      </c>
      <c r="F259" s="203">
        <v>369</v>
      </c>
      <c r="G259" s="150">
        <f t="shared" si="42"/>
        <v>388</v>
      </c>
      <c r="H259" s="150">
        <f t="shared" si="36"/>
        <v>408</v>
      </c>
      <c r="I259" s="150">
        <f t="shared" si="36"/>
        <v>429</v>
      </c>
      <c r="J259" s="276">
        <f t="shared" si="35"/>
        <v>472</v>
      </c>
    </row>
    <row r="260" spans="1:10" s="7" customFormat="1" ht="18.75">
      <c r="A260" s="194" t="s">
        <v>1449</v>
      </c>
      <c r="B260" s="302" t="s">
        <v>2405</v>
      </c>
      <c r="C260" s="201" t="s">
        <v>48</v>
      </c>
      <c r="D260" s="202">
        <f t="shared" si="40"/>
        <v>105.83333333333334</v>
      </c>
      <c r="E260" s="203">
        <f t="shared" si="41"/>
        <v>21.16666666666667</v>
      </c>
      <c r="F260" s="203">
        <v>127</v>
      </c>
      <c r="G260" s="150">
        <f t="shared" si="42"/>
        <v>134</v>
      </c>
      <c r="H260" s="150">
        <f t="shared" si="36"/>
        <v>141</v>
      </c>
      <c r="I260" s="150">
        <f t="shared" si="36"/>
        <v>149</v>
      </c>
      <c r="J260" s="276">
        <f t="shared" si="35"/>
        <v>164</v>
      </c>
    </row>
    <row r="261" spans="1:10" s="7" customFormat="1" ht="18.75">
      <c r="A261" s="194" t="s">
        <v>1450</v>
      </c>
      <c r="B261" s="302" t="s">
        <v>52</v>
      </c>
      <c r="C261" s="201" t="s">
        <v>48</v>
      </c>
      <c r="D261" s="202">
        <f t="shared" si="40"/>
        <v>366.6666666666667</v>
      </c>
      <c r="E261" s="203">
        <f t="shared" si="41"/>
        <v>73.33333333333334</v>
      </c>
      <c r="F261" s="203">
        <v>440</v>
      </c>
      <c r="G261" s="150">
        <f t="shared" si="42"/>
        <v>462</v>
      </c>
      <c r="H261" s="150">
        <f t="shared" si="36"/>
        <v>486</v>
      </c>
      <c r="I261" s="150">
        <f t="shared" si="36"/>
        <v>511</v>
      </c>
      <c r="J261" s="276">
        <f t="shared" si="35"/>
        <v>563</v>
      </c>
    </row>
    <row r="262" spans="1:10" s="7" customFormat="1" ht="18.75">
      <c r="A262" s="194" t="s">
        <v>1451</v>
      </c>
      <c r="B262" s="219" t="s">
        <v>2406</v>
      </c>
      <c r="C262" s="201" t="s">
        <v>9</v>
      </c>
      <c r="D262" s="202">
        <f t="shared" si="40"/>
        <v>174.16666666666669</v>
      </c>
      <c r="E262" s="203">
        <f t="shared" si="41"/>
        <v>34.833333333333336</v>
      </c>
      <c r="F262" s="203">
        <v>209</v>
      </c>
      <c r="G262" s="150">
        <f t="shared" si="42"/>
        <v>220</v>
      </c>
      <c r="H262" s="150">
        <f t="shared" si="36"/>
        <v>231</v>
      </c>
      <c r="I262" s="150">
        <f t="shared" si="36"/>
        <v>243</v>
      </c>
      <c r="J262" s="276">
        <f t="shared" si="35"/>
        <v>268</v>
      </c>
    </row>
    <row r="263" spans="1:10" s="7" customFormat="1" ht="18.75">
      <c r="A263" s="194" t="s">
        <v>1266</v>
      </c>
      <c r="B263" s="219" t="s">
        <v>53</v>
      </c>
      <c r="C263" s="201" t="s">
        <v>9</v>
      </c>
      <c r="D263" s="202">
        <f t="shared" si="40"/>
        <v>174.16666666666669</v>
      </c>
      <c r="E263" s="203">
        <f t="shared" si="41"/>
        <v>34.833333333333336</v>
      </c>
      <c r="F263" s="203">
        <v>209</v>
      </c>
      <c r="G263" s="150">
        <f t="shared" si="42"/>
        <v>220</v>
      </c>
      <c r="H263" s="150">
        <f t="shared" si="36"/>
        <v>231</v>
      </c>
      <c r="I263" s="150">
        <f t="shared" si="36"/>
        <v>243</v>
      </c>
      <c r="J263" s="276">
        <f t="shared" si="35"/>
        <v>268</v>
      </c>
    </row>
    <row r="264" spans="1:10" s="7" customFormat="1" ht="18.75">
      <c r="A264" s="194" t="s">
        <v>1267</v>
      </c>
      <c r="B264" s="219" t="s">
        <v>54</v>
      </c>
      <c r="C264" s="201" t="s">
        <v>9</v>
      </c>
      <c r="D264" s="202">
        <f t="shared" si="40"/>
        <v>174.16666666666669</v>
      </c>
      <c r="E264" s="203">
        <f t="shared" si="41"/>
        <v>34.833333333333336</v>
      </c>
      <c r="F264" s="203">
        <v>209</v>
      </c>
      <c r="G264" s="150">
        <f t="shared" si="42"/>
        <v>220</v>
      </c>
      <c r="H264" s="150">
        <f t="shared" si="36"/>
        <v>231</v>
      </c>
      <c r="I264" s="150">
        <f t="shared" si="36"/>
        <v>243</v>
      </c>
      <c r="J264" s="276">
        <f t="shared" si="35"/>
        <v>268</v>
      </c>
    </row>
    <row r="265" spans="1:10" s="7" customFormat="1" ht="18.75">
      <c r="A265" s="194" t="s">
        <v>2390</v>
      </c>
      <c r="B265" s="219" t="s">
        <v>2391</v>
      </c>
      <c r="C265" s="201" t="s">
        <v>23</v>
      </c>
      <c r="D265" s="202"/>
      <c r="E265" s="203"/>
      <c r="F265" s="203"/>
      <c r="G265" s="150"/>
      <c r="H265" s="150"/>
      <c r="I265" s="150"/>
      <c r="J265" s="276">
        <v>1616</v>
      </c>
    </row>
    <row r="266" spans="1:10" s="7" customFormat="1" ht="18.75">
      <c r="A266" s="281" t="s">
        <v>739</v>
      </c>
      <c r="B266" s="221" t="s">
        <v>1045</v>
      </c>
      <c r="C266" s="201"/>
      <c r="D266" s="202"/>
      <c r="E266" s="204"/>
      <c r="F266" s="204"/>
      <c r="G266" s="150"/>
      <c r="H266" s="150"/>
      <c r="I266" s="150"/>
      <c r="J266" s="276"/>
    </row>
    <row r="267" spans="1:10" s="7" customFormat="1" ht="18.75">
      <c r="A267" s="194" t="s">
        <v>1029</v>
      </c>
      <c r="B267" s="219" t="s">
        <v>1484</v>
      </c>
      <c r="C267" s="201" t="s">
        <v>1485</v>
      </c>
      <c r="D267" s="202">
        <f aca="true" t="shared" si="43" ref="D267:D291">F267/1.2</f>
        <v>1250</v>
      </c>
      <c r="E267" s="223">
        <f>D267*0.2</f>
        <v>250</v>
      </c>
      <c r="F267" s="203">
        <v>1500</v>
      </c>
      <c r="G267" s="150">
        <f>ROUNDUP(F267*1.05,0)</f>
        <v>1575</v>
      </c>
      <c r="H267" s="150">
        <f t="shared" si="36"/>
        <v>1654</v>
      </c>
      <c r="I267" s="150">
        <f t="shared" si="36"/>
        <v>1737</v>
      </c>
      <c r="J267" s="276">
        <f t="shared" si="35"/>
        <v>1911</v>
      </c>
    </row>
    <row r="268" spans="1:10" s="7" customFormat="1" ht="18.75">
      <c r="A268" s="194" t="s">
        <v>1030</v>
      </c>
      <c r="B268" s="219" t="s">
        <v>1486</v>
      </c>
      <c r="C268" s="201" t="s">
        <v>1487</v>
      </c>
      <c r="D268" s="202">
        <f t="shared" si="43"/>
        <v>375</v>
      </c>
      <c r="E268" s="203">
        <f>D268*0.2</f>
        <v>75</v>
      </c>
      <c r="F268" s="203">
        <v>450</v>
      </c>
      <c r="G268" s="150">
        <f>ROUNDUP(F268*1.05,0)</f>
        <v>473</v>
      </c>
      <c r="H268" s="150">
        <f t="shared" si="36"/>
        <v>497</v>
      </c>
      <c r="I268" s="150">
        <f t="shared" si="36"/>
        <v>522</v>
      </c>
      <c r="J268" s="276">
        <f t="shared" si="35"/>
        <v>575</v>
      </c>
    </row>
    <row r="269" spans="1:10" s="7" customFormat="1" ht="18.75">
      <c r="A269" s="194" t="s">
        <v>1488</v>
      </c>
      <c r="B269" s="224" t="s">
        <v>1489</v>
      </c>
      <c r="C269" s="201" t="s">
        <v>1461</v>
      </c>
      <c r="D269" s="202">
        <f t="shared" si="43"/>
        <v>375</v>
      </c>
      <c r="E269" s="203">
        <f>D269*0.2</f>
        <v>75</v>
      </c>
      <c r="F269" s="203">
        <v>450</v>
      </c>
      <c r="G269" s="150">
        <f>ROUNDUP(F269*1.05,0)</f>
        <v>473</v>
      </c>
      <c r="H269" s="150">
        <f t="shared" si="36"/>
        <v>497</v>
      </c>
      <c r="I269" s="150">
        <f t="shared" si="36"/>
        <v>522</v>
      </c>
      <c r="J269" s="276">
        <f t="shared" si="35"/>
        <v>575</v>
      </c>
    </row>
    <row r="270" spans="1:10" s="7" customFormat="1" ht="18.75">
      <c r="A270" s="194" t="s">
        <v>1490</v>
      </c>
      <c r="B270" s="219" t="s">
        <v>1494</v>
      </c>
      <c r="C270" s="201"/>
      <c r="D270" s="202"/>
      <c r="E270" s="203"/>
      <c r="F270" s="203"/>
      <c r="G270" s="150"/>
      <c r="H270" s="150"/>
      <c r="I270" s="150"/>
      <c r="J270" s="276"/>
    </row>
    <row r="271" spans="1:10" s="7" customFormat="1" ht="18.75">
      <c r="A271" s="194" t="s">
        <v>1492</v>
      </c>
      <c r="B271" s="219" t="s">
        <v>1493</v>
      </c>
      <c r="C271" s="201" t="s">
        <v>1461</v>
      </c>
      <c r="D271" s="202">
        <f t="shared" si="43"/>
        <v>375</v>
      </c>
      <c r="E271" s="203">
        <f>D271*0.2</f>
        <v>75</v>
      </c>
      <c r="F271" s="203">
        <v>450</v>
      </c>
      <c r="G271" s="150">
        <f>ROUNDUP(F271*1.05,0)</f>
        <v>473</v>
      </c>
      <c r="H271" s="150">
        <f t="shared" si="36"/>
        <v>497</v>
      </c>
      <c r="I271" s="150">
        <f t="shared" si="36"/>
        <v>522</v>
      </c>
      <c r="J271" s="276">
        <f t="shared" si="35"/>
        <v>575</v>
      </c>
    </row>
    <row r="272" spans="1:10" s="7" customFormat="1" ht="18.75">
      <c r="A272" s="194" t="s">
        <v>1495</v>
      </c>
      <c r="B272" s="219" t="s">
        <v>1496</v>
      </c>
      <c r="C272" s="201" t="s">
        <v>1461</v>
      </c>
      <c r="D272" s="202">
        <f t="shared" si="43"/>
        <v>500</v>
      </c>
      <c r="E272" s="203">
        <f>D272*0.2</f>
        <v>100</v>
      </c>
      <c r="F272" s="203">
        <v>600</v>
      </c>
      <c r="G272" s="150">
        <f>ROUNDUP(F272*1.05,0)</f>
        <v>630</v>
      </c>
      <c r="H272" s="150">
        <f t="shared" si="36"/>
        <v>662</v>
      </c>
      <c r="I272" s="150">
        <f t="shared" si="36"/>
        <v>696</v>
      </c>
      <c r="J272" s="276">
        <f t="shared" si="35"/>
        <v>766</v>
      </c>
    </row>
    <row r="273" spans="1:10" s="7" customFormat="1" ht="18.75">
      <c r="A273" s="194" t="s">
        <v>1491</v>
      </c>
      <c r="B273" s="219" t="s">
        <v>1498</v>
      </c>
      <c r="C273" s="201"/>
      <c r="D273" s="202"/>
      <c r="E273" s="204"/>
      <c r="F273" s="203"/>
      <c r="G273" s="150"/>
      <c r="H273" s="150"/>
      <c r="I273" s="150"/>
      <c r="J273" s="276"/>
    </row>
    <row r="274" spans="1:10" s="7" customFormat="1" ht="18.75">
      <c r="A274" s="194" t="s">
        <v>1497</v>
      </c>
      <c r="B274" s="219" t="s">
        <v>1493</v>
      </c>
      <c r="C274" s="201" t="s">
        <v>1461</v>
      </c>
      <c r="D274" s="202">
        <f t="shared" si="43"/>
        <v>166.66666666666669</v>
      </c>
      <c r="E274" s="203">
        <f>D274*0.2</f>
        <v>33.333333333333336</v>
      </c>
      <c r="F274" s="203">
        <v>200</v>
      </c>
      <c r="G274" s="150">
        <f>ROUNDUP(F274*1.05,0)</f>
        <v>210</v>
      </c>
      <c r="H274" s="150">
        <f t="shared" si="36"/>
        <v>221</v>
      </c>
      <c r="I274" s="150">
        <f t="shared" si="36"/>
        <v>233</v>
      </c>
      <c r="J274" s="276">
        <f t="shared" si="35"/>
        <v>257</v>
      </c>
    </row>
    <row r="275" spans="1:10" s="7" customFormat="1" ht="18.75">
      <c r="A275" s="194" t="s">
        <v>1499</v>
      </c>
      <c r="B275" s="219" t="s">
        <v>1496</v>
      </c>
      <c r="C275" s="201" t="s">
        <v>1461</v>
      </c>
      <c r="D275" s="202">
        <f t="shared" si="43"/>
        <v>333.33333333333337</v>
      </c>
      <c r="E275" s="203">
        <f>D275*0.2</f>
        <v>66.66666666666667</v>
      </c>
      <c r="F275" s="203">
        <v>400</v>
      </c>
      <c r="G275" s="150">
        <f>ROUNDUP(F275*1.05,0)</f>
        <v>420</v>
      </c>
      <c r="H275" s="150">
        <f t="shared" si="36"/>
        <v>441</v>
      </c>
      <c r="I275" s="150">
        <f t="shared" si="36"/>
        <v>464</v>
      </c>
      <c r="J275" s="276">
        <f t="shared" si="35"/>
        <v>511</v>
      </c>
    </row>
    <row r="276" spans="1:10" s="7" customFormat="1" ht="18.75">
      <c r="A276" s="281" t="s">
        <v>1500</v>
      </c>
      <c r="B276" s="221" t="s">
        <v>1501</v>
      </c>
      <c r="C276" s="201"/>
      <c r="D276" s="202"/>
      <c r="E276" s="203"/>
      <c r="F276" s="203"/>
      <c r="G276" s="150"/>
      <c r="H276" s="150"/>
      <c r="I276" s="150"/>
      <c r="J276" s="276"/>
    </row>
    <row r="277" spans="1:10" s="7" customFormat="1" ht="18.75">
      <c r="A277" s="194" t="s">
        <v>1502</v>
      </c>
      <c r="B277" s="219" t="s">
        <v>1493</v>
      </c>
      <c r="C277" s="201" t="s">
        <v>1461</v>
      </c>
      <c r="D277" s="202">
        <f t="shared" si="43"/>
        <v>166.66666666666669</v>
      </c>
      <c r="E277" s="203">
        <f aca="true" t="shared" si="44" ref="E277:E300">D277*0.2</f>
        <v>33.333333333333336</v>
      </c>
      <c r="F277" s="203">
        <v>200</v>
      </c>
      <c r="G277" s="150">
        <f>ROUNDUP(F277*1.05,0)</f>
        <v>210</v>
      </c>
      <c r="H277" s="150">
        <f t="shared" si="36"/>
        <v>221</v>
      </c>
      <c r="I277" s="150">
        <f t="shared" si="36"/>
        <v>233</v>
      </c>
      <c r="J277" s="276">
        <f t="shared" si="35"/>
        <v>257</v>
      </c>
    </row>
    <row r="278" spans="1:10" s="7" customFormat="1" ht="18.75">
      <c r="A278" s="194" t="s">
        <v>1503</v>
      </c>
      <c r="B278" s="219" t="s">
        <v>1496</v>
      </c>
      <c r="C278" s="201" t="s">
        <v>1461</v>
      </c>
      <c r="D278" s="202">
        <f t="shared" si="43"/>
        <v>333.33333333333337</v>
      </c>
      <c r="E278" s="203">
        <f t="shared" si="44"/>
        <v>66.66666666666667</v>
      </c>
      <c r="F278" s="203">
        <v>400</v>
      </c>
      <c r="G278" s="150">
        <f>ROUNDUP(F278*1.05,0)</f>
        <v>420</v>
      </c>
      <c r="H278" s="150">
        <f t="shared" si="36"/>
        <v>441</v>
      </c>
      <c r="I278" s="150">
        <f t="shared" si="36"/>
        <v>464</v>
      </c>
      <c r="J278" s="276">
        <f t="shared" si="35"/>
        <v>511</v>
      </c>
    </row>
    <row r="279" spans="1:10" s="7" customFormat="1" ht="18.75">
      <c r="A279" s="194" t="s">
        <v>1504</v>
      </c>
      <c r="B279" s="219" t="s">
        <v>1505</v>
      </c>
      <c r="C279" s="201" t="s">
        <v>1461</v>
      </c>
      <c r="D279" s="202">
        <f t="shared" si="43"/>
        <v>333.33333333333337</v>
      </c>
      <c r="E279" s="203">
        <f t="shared" si="44"/>
        <v>66.66666666666667</v>
      </c>
      <c r="F279" s="203">
        <v>400</v>
      </c>
      <c r="G279" s="150">
        <f>ROUNDUP(F279*1.05,0)</f>
        <v>420</v>
      </c>
      <c r="H279" s="150">
        <f t="shared" si="36"/>
        <v>441</v>
      </c>
      <c r="I279" s="150">
        <f t="shared" si="36"/>
        <v>464</v>
      </c>
      <c r="J279" s="276">
        <f t="shared" si="35"/>
        <v>511</v>
      </c>
    </row>
    <row r="280" spans="1:10" s="7" customFormat="1" ht="18.75">
      <c r="A280" s="194" t="s">
        <v>1506</v>
      </c>
      <c r="B280" s="219" t="s">
        <v>1507</v>
      </c>
      <c r="C280" s="201" t="s">
        <v>1461</v>
      </c>
      <c r="D280" s="202">
        <f t="shared" si="43"/>
        <v>416.6666666666667</v>
      </c>
      <c r="E280" s="203">
        <f t="shared" si="44"/>
        <v>83.33333333333334</v>
      </c>
      <c r="F280" s="203">
        <v>500</v>
      </c>
      <c r="G280" s="150">
        <f>ROUNDUP(F280*1.05,0)</f>
        <v>525</v>
      </c>
      <c r="H280" s="150">
        <f t="shared" si="36"/>
        <v>552</v>
      </c>
      <c r="I280" s="150">
        <f t="shared" si="36"/>
        <v>580</v>
      </c>
      <c r="J280" s="276">
        <f t="shared" si="35"/>
        <v>638</v>
      </c>
    </row>
    <row r="281" spans="1:10" s="7" customFormat="1" ht="18.75">
      <c r="A281" s="281" t="s">
        <v>1508</v>
      </c>
      <c r="B281" s="221" t="s">
        <v>1509</v>
      </c>
      <c r="C281" s="201"/>
      <c r="D281" s="202"/>
      <c r="E281" s="204"/>
      <c r="F281" s="204"/>
      <c r="G281" s="150"/>
      <c r="H281" s="150"/>
      <c r="I281" s="150"/>
      <c r="J281" s="276"/>
    </row>
    <row r="282" spans="1:10" s="7" customFormat="1" ht="18.75">
      <c r="A282" s="194" t="s">
        <v>1510</v>
      </c>
      <c r="B282" s="219" t="s">
        <v>1493</v>
      </c>
      <c r="C282" s="201" t="s">
        <v>1512</v>
      </c>
      <c r="D282" s="202">
        <f t="shared" si="43"/>
        <v>166.66666666666669</v>
      </c>
      <c r="E282" s="203">
        <f t="shared" si="44"/>
        <v>33.333333333333336</v>
      </c>
      <c r="F282" s="203">
        <v>200</v>
      </c>
      <c r="G282" s="150">
        <f aca="true" t="shared" si="45" ref="G282:G291">ROUNDUP(F282*1.05,0)</f>
        <v>210</v>
      </c>
      <c r="H282" s="150">
        <f t="shared" si="36"/>
        <v>221</v>
      </c>
      <c r="I282" s="150">
        <f t="shared" si="36"/>
        <v>233</v>
      </c>
      <c r="J282" s="276">
        <f aca="true" t="shared" si="46" ref="J282:J294">ROUNDUP(I282*1.1,0)</f>
        <v>257</v>
      </c>
    </row>
    <row r="283" spans="1:10" s="7" customFormat="1" ht="18.75">
      <c r="A283" s="194" t="s">
        <v>1511</v>
      </c>
      <c r="B283" s="219" t="s">
        <v>1496</v>
      </c>
      <c r="C283" s="201" t="s">
        <v>1461</v>
      </c>
      <c r="D283" s="202">
        <f t="shared" si="43"/>
        <v>333.33333333333337</v>
      </c>
      <c r="E283" s="203">
        <f t="shared" si="44"/>
        <v>66.66666666666667</v>
      </c>
      <c r="F283" s="203">
        <v>400</v>
      </c>
      <c r="G283" s="150">
        <f t="shared" si="45"/>
        <v>420</v>
      </c>
      <c r="H283" s="150">
        <f aca="true" t="shared" si="47" ref="H283:I291">ROUNDUP(G283*1.05,0)</f>
        <v>441</v>
      </c>
      <c r="I283" s="150">
        <f t="shared" si="47"/>
        <v>464</v>
      </c>
      <c r="J283" s="276">
        <f t="shared" si="46"/>
        <v>511</v>
      </c>
    </row>
    <row r="284" spans="1:10" s="7" customFormat="1" ht="18.75">
      <c r="A284" s="281" t="s">
        <v>1513</v>
      </c>
      <c r="B284" s="221" t="s">
        <v>1514</v>
      </c>
      <c r="C284" s="201" t="s">
        <v>1461</v>
      </c>
      <c r="D284" s="202">
        <f t="shared" si="43"/>
        <v>583.3333333333334</v>
      </c>
      <c r="E284" s="203">
        <f t="shared" si="44"/>
        <v>116.66666666666669</v>
      </c>
      <c r="F284" s="203">
        <v>700</v>
      </c>
      <c r="G284" s="150">
        <f t="shared" si="45"/>
        <v>735</v>
      </c>
      <c r="H284" s="150">
        <f t="shared" si="47"/>
        <v>772</v>
      </c>
      <c r="I284" s="150">
        <f t="shared" si="47"/>
        <v>811</v>
      </c>
      <c r="J284" s="276">
        <f t="shared" si="46"/>
        <v>893</v>
      </c>
    </row>
    <row r="285" spans="1:10" s="7" customFormat="1" ht="18.75">
      <c r="A285" s="194" t="s">
        <v>1515</v>
      </c>
      <c r="B285" s="219" t="s">
        <v>1516</v>
      </c>
      <c r="C285" s="201" t="s">
        <v>1461</v>
      </c>
      <c r="D285" s="202">
        <f t="shared" si="43"/>
        <v>250</v>
      </c>
      <c r="E285" s="203">
        <f t="shared" si="44"/>
        <v>50</v>
      </c>
      <c r="F285" s="203">
        <v>300</v>
      </c>
      <c r="G285" s="150">
        <f t="shared" si="45"/>
        <v>315</v>
      </c>
      <c r="H285" s="150">
        <f t="shared" si="47"/>
        <v>331</v>
      </c>
      <c r="I285" s="150">
        <f t="shared" si="47"/>
        <v>348</v>
      </c>
      <c r="J285" s="276">
        <f t="shared" si="46"/>
        <v>383</v>
      </c>
    </row>
    <row r="286" spans="1:10" s="7" customFormat="1" ht="18.75">
      <c r="A286" s="194" t="s">
        <v>1517</v>
      </c>
      <c r="B286" s="219" t="s">
        <v>1518</v>
      </c>
      <c r="C286" s="201" t="s">
        <v>1461</v>
      </c>
      <c r="D286" s="202">
        <f t="shared" si="43"/>
        <v>333.33333333333337</v>
      </c>
      <c r="E286" s="203">
        <f t="shared" si="44"/>
        <v>66.66666666666667</v>
      </c>
      <c r="F286" s="203">
        <v>400</v>
      </c>
      <c r="G286" s="150">
        <f t="shared" si="45"/>
        <v>420</v>
      </c>
      <c r="H286" s="150">
        <f t="shared" si="47"/>
        <v>441</v>
      </c>
      <c r="I286" s="150">
        <f t="shared" si="47"/>
        <v>464</v>
      </c>
      <c r="J286" s="276">
        <f t="shared" si="46"/>
        <v>511</v>
      </c>
    </row>
    <row r="287" spans="1:10" s="7" customFormat="1" ht="18.75">
      <c r="A287" s="194" t="s">
        <v>1519</v>
      </c>
      <c r="B287" s="219" t="s">
        <v>1520</v>
      </c>
      <c r="C287" s="201" t="s">
        <v>1461</v>
      </c>
      <c r="D287" s="202">
        <f t="shared" si="43"/>
        <v>583.3333333333334</v>
      </c>
      <c r="E287" s="203">
        <f t="shared" si="44"/>
        <v>116.66666666666669</v>
      </c>
      <c r="F287" s="203">
        <v>700</v>
      </c>
      <c r="G287" s="150">
        <f t="shared" si="45"/>
        <v>735</v>
      </c>
      <c r="H287" s="150">
        <f t="shared" si="47"/>
        <v>772</v>
      </c>
      <c r="I287" s="150">
        <f t="shared" si="47"/>
        <v>811</v>
      </c>
      <c r="J287" s="276">
        <f t="shared" si="46"/>
        <v>893</v>
      </c>
    </row>
    <row r="288" spans="1:10" s="7" customFormat="1" ht="18.75">
      <c r="A288" s="194" t="s">
        <v>1521</v>
      </c>
      <c r="B288" s="219" t="s">
        <v>1522</v>
      </c>
      <c r="C288" s="201" t="s">
        <v>1247</v>
      </c>
      <c r="D288" s="202">
        <f t="shared" si="43"/>
        <v>416.6666666666667</v>
      </c>
      <c r="E288" s="203">
        <f t="shared" si="44"/>
        <v>83.33333333333334</v>
      </c>
      <c r="F288" s="203">
        <v>500</v>
      </c>
      <c r="G288" s="150">
        <f t="shared" si="45"/>
        <v>525</v>
      </c>
      <c r="H288" s="150">
        <f t="shared" si="47"/>
        <v>552</v>
      </c>
      <c r="I288" s="150">
        <f t="shared" si="47"/>
        <v>580</v>
      </c>
      <c r="J288" s="276">
        <f t="shared" si="46"/>
        <v>638</v>
      </c>
    </row>
    <row r="289" spans="1:10" s="7" customFormat="1" ht="18.75">
      <c r="A289" s="194" t="s">
        <v>1523</v>
      </c>
      <c r="B289" s="219" t="s">
        <v>1524</v>
      </c>
      <c r="C289" s="201" t="s">
        <v>1247</v>
      </c>
      <c r="D289" s="202">
        <f t="shared" si="43"/>
        <v>416.6666666666667</v>
      </c>
      <c r="E289" s="203">
        <f t="shared" si="44"/>
        <v>83.33333333333334</v>
      </c>
      <c r="F289" s="203">
        <v>500</v>
      </c>
      <c r="G289" s="150">
        <f t="shared" si="45"/>
        <v>525</v>
      </c>
      <c r="H289" s="150">
        <f t="shared" si="47"/>
        <v>552</v>
      </c>
      <c r="I289" s="150">
        <f t="shared" si="47"/>
        <v>580</v>
      </c>
      <c r="J289" s="276">
        <f t="shared" si="46"/>
        <v>638</v>
      </c>
    </row>
    <row r="290" spans="1:10" s="7" customFormat="1" ht="37.5">
      <c r="A290" s="194" t="s">
        <v>1525</v>
      </c>
      <c r="B290" s="219" t="s">
        <v>1526</v>
      </c>
      <c r="C290" s="201" t="s">
        <v>1247</v>
      </c>
      <c r="D290" s="202">
        <f t="shared" si="43"/>
        <v>250</v>
      </c>
      <c r="E290" s="203">
        <f t="shared" si="44"/>
        <v>50</v>
      </c>
      <c r="F290" s="203">
        <v>300</v>
      </c>
      <c r="G290" s="150">
        <f t="shared" si="45"/>
        <v>315</v>
      </c>
      <c r="H290" s="150">
        <f t="shared" si="47"/>
        <v>331</v>
      </c>
      <c r="I290" s="150">
        <f t="shared" si="47"/>
        <v>348</v>
      </c>
      <c r="J290" s="276">
        <f t="shared" si="46"/>
        <v>383</v>
      </c>
    </row>
    <row r="291" spans="1:10" s="7" customFormat="1" ht="18.75">
      <c r="A291" s="194" t="s">
        <v>1527</v>
      </c>
      <c r="B291" s="219" t="s">
        <v>1528</v>
      </c>
      <c r="C291" s="201" t="s">
        <v>1247</v>
      </c>
      <c r="D291" s="202">
        <f t="shared" si="43"/>
        <v>416.6666666666667</v>
      </c>
      <c r="E291" s="203">
        <f t="shared" si="44"/>
        <v>83.33333333333334</v>
      </c>
      <c r="F291" s="203">
        <v>500</v>
      </c>
      <c r="G291" s="150">
        <f t="shared" si="45"/>
        <v>525</v>
      </c>
      <c r="H291" s="150">
        <f t="shared" si="47"/>
        <v>552</v>
      </c>
      <c r="I291" s="150">
        <f t="shared" si="47"/>
        <v>580</v>
      </c>
      <c r="J291" s="276">
        <f t="shared" si="46"/>
        <v>638</v>
      </c>
    </row>
    <row r="292" spans="1:10" s="7" customFormat="1" ht="18.75">
      <c r="A292" s="281" t="s">
        <v>1529</v>
      </c>
      <c r="B292" s="221" t="s">
        <v>1547</v>
      </c>
      <c r="C292" s="201"/>
      <c r="D292" s="202"/>
      <c r="E292" s="204"/>
      <c r="F292" s="204"/>
      <c r="G292" s="150"/>
      <c r="H292" s="150"/>
      <c r="I292" s="150"/>
      <c r="J292" s="150"/>
    </row>
    <row r="293" spans="1:10" s="7" customFormat="1" ht="18.75">
      <c r="A293" s="194" t="s">
        <v>1530</v>
      </c>
      <c r="B293" s="219" t="s">
        <v>1493</v>
      </c>
      <c r="C293" s="201" t="s">
        <v>23</v>
      </c>
      <c r="D293" s="202">
        <f aca="true" t="shared" si="48" ref="D293:D302">F293/1.2</f>
        <v>7916.666666666667</v>
      </c>
      <c r="E293" s="203">
        <f t="shared" si="44"/>
        <v>1583.3333333333335</v>
      </c>
      <c r="F293" s="203">
        <v>9500</v>
      </c>
      <c r="G293" s="150">
        <f aca="true" t="shared" si="49" ref="G293:I294">ROUNDUP(F293*1.05,0)</f>
        <v>9975</v>
      </c>
      <c r="H293" s="150">
        <f t="shared" si="49"/>
        <v>10474</v>
      </c>
      <c r="I293" s="150">
        <f t="shared" si="49"/>
        <v>10998</v>
      </c>
      <c r="J293" s="276">
        <f t="shared" si="46"/>
        <v>12098</v>
      </c>
    </row>
    <row r="294" spans="1:10" s="7" customFormat="1" ht="18.75">
      <c r="A294" s="194" t="s">
        <v>1535</v>
      </c>
      <c r="B294" s="219" t="s">
        <v>1496</v>
      </c>
      <c r="C294" s="201" t="s">
        <v>23</v>
      </c>
      <c r="D294" s="202">
        <f t="shared" si="48"/>
        <v>12500</v>
      </c>
      <c r="E294" s="203">
        <f t="shared" si="44"/>
        <v>2500</v>
      </c>
      <c r="F294" s="203">
        <v>15000</v>
      </c>
      <c r="G294" s="150">
        <f t="shared" si="49"/>
        <v>15750</v>
      </c>
      <c r="H294" s="150">
        <f t="shared" si="49"/>
        <v>16538</v>
      </c>
      <c r="I294" s="150">
        <f t="shared" si="49"/>
        <v>17365</v>
      </c>
      <c r="J294" s="276">
        <f t="shared" si="46"/>
        <v>19102</v>
      </c>
    </row>
    <row r="295" spans="1:10" s="7" customFormat="1" ht="37.5">
      <c r="A295" s="281" t="s">
        <v>1546</v>
      </c>
      <c r="B295" s="221" t="s">
        <v>1562</v>
      </c>
      <c r="C295" s="201"/>
      <c r="D295" s="202"/>
      <c r="E295" s="204"/>
      <c r="F295" s="204"/>
      <c r="G295" s="150"/>
      <c r="H295" s="150"/>
      <c r="I295" s="150"/>
      <c r="J295" s="276"/>
    </row>
    <row r="296" spans="1:10" s="7" customFormat="1" ht="18.75">
      <c r="A296" s="194" t="s">
        <v>1548</v>
      </c>
      <c r="B296" s="219" t="s">
        <v>1493</v>
      </c>
      <c r="C296" s="201" t="s">
        <v>23</v>
      </c>
      <c r="D296" s="202">
        <f t="shared" si="48"/>
        <v>5000</v>
      </c>
      <c r="E296" s="203">
        <f t="shared" si="44"/>
        <v>1000</v>
      </c>
      <c r="F296" s="203">
        <v>6000</v>
      </c>
      <c r="G296" s="150">
        <f aca="true" t="shared" si="50" ref="G296:I297">ROUNDUP(F296*1.05,0)</f>
        <v>6300</v>
      </c>
      <c r="H296" s="150">
        <f t="shared" si="50"/>
        <v>6615</v>
      </c>
      <c r="I296" s="150">
        <f t="shared" si="50"/>
        <v>6946</v>
      </c>
      <c r="J296" s="276">
        <v>3200</v>
      </c>
    </row>
    <row r="297" spans="1:10" s="7" customFormat="1" ht="18.75">
      <c r="A297" s="194" t="s">
        <v>1552</v>
      </c>
      <c r="B297" s="219" t="s">
        <v>1496</v>
      </c>
      <c r="C297" s="201" t="s">
        <v>23</v>
      </c>
      <c r="D297" s="202">
        <f t="shared" si="48"/>
        <v>8125</v>
      </c>
      <c r="E297" s="203">
        <f t="shared" si="44"/>
        <v>1625</v>
      </c>
      <c r="F297" s="203">
        <v>9750</v>
      </c>
      <c r="G297" s="150">
        <f t="shared" si="50"/>
        <v>10238</v>
      </c>
      <c r="H297" s="150">
        <f t="shared" si="50"/>
        <v>10750</v>
      </c>
      <c r="I297" s="150">
        <f t="shared" si="50"/>
        <v>11288</v>
      </c>
      <c r="J297" s="276">
        <v>5800</v>
      </c>
    </row>
    <row r="298" spans="1:10" s="7" customFormat="1" ht="37.5">
      <c r="A298" s="281" t="s">
        <v>1561</v>
      </c>
      <c r="B298" s="221" t="s">
        <v>1576</v>
      </c>
      <c r="C298" s="201"/>
      <c r="D298" s="202"/>
      <c r="E298" s="204"/>
      <c r="F298" s="204"/>
      <c r="G298" s="150"/>
      <c r="H298" s="150"/>
      <c r="I298" s="150"/>
      <c r="J298" s="276"/>
    </row>
    <row r="299" spans="1:10" s="7" customFormat="1" ht="18.75">
      <c r="A299" s="194" t="s">
        <v>1563</v>
      </c>
      <c r="B299" s="219" t="s">
        <v>1493</v>
      </c>
      <c r="C299" s="201" t="s">
        <v>1461</v>
      </c>
      <c r="D299" s="202">
        <f t="shared" si="48"/>
        <v>5000</v>
      </c>
      <c r="E299" s="203">
        <f t="shared" si="44"/>
        <v>1000</v>
      </c>
      <c r="F299" s="203">
        <v>6000</v>
      </c>
      <c r="G299" s="150">
        <f aca="true" t="shared" si="51" ref="G299:I300">ROUNDUP(F299*1.05,0)</f>
        <v>6300</v>
      </c>
      <c r="H299" s="150">
        <f t="shared" si="51"/>
        <v>6615</v>
      </c>
      <c r="I299" s="150">
        <f t="shared" si="51"/>
        <v>6946</v>
      </c>
      <c r="J299" s="276">
        <v>4200</v>
      </c>
    </row>
    <row r="300" spans="1:10" s="7" customFormat="1" ht="18.75">
      <c r="A300" s="194" t="s">
        <v>2392</v>
      </c>
      <c r="B300" s="219" t="s">
        <v>1496</v>
      </c>
      <c r="C300" s="201" t="s">
        <v>1461</v>
      </c>
      <c r="D300" s="202">
        <f t="shared" si="48"/>
        <v>7500</v>
      </c>
      <c r="E300" s="203">
        <f t="shared" si="44"/>
        <v>1500</v>
      </c>
      <c r="F300" s="203">
        <v>9000</v>
      </c>
      <c r="G300" s="150">
        <f t="shared" si="51"/>
        <v>9450</v>
      </c>
      <c r="H300" s="150">
        <f t="shared" si="51"/>
        <v>9923</v>
      </c>
      <c r="I300" s="150">
        <f t="shared" si="51"/>
        <v>10420</v>
      </c>
      <c r="J300" s="276">
        <v>7800</v>
      </c>
    </row>
    <row r="301" spans="1:10" s="7" customFormat="1" ht="37.5">
      <c r="A301" s="281" t="s">
        <v>1575</v>
      </c>
      <c r="B301" s="221" t="s">
        <v>1590</v>
      </c>
      <c r="C301" s="201"/>
      <c r="D301" s="202"/>
      <c r="E301" s="204"/>
      <c r="F301" s="204"/>
      <c r="G301" s="150"/>
      <c r="H301" s="150"/>
      <c r="I301" s="150"/>
      <c r="J301" s="276"/>
    </row>
    <row r="302" spans="1:10" s="294" customFormat="1" ht="18.75">
      <c r="A302" s="194" t="s">
        <v>1577</v>
      </c>
      <c r="B302" s="219" t="s">
        <v>1493</v>
      </c>
      <c r="C302" s="201" t="s">
        <v>1461</v>
      </c>
      <c r="D302" s="202">
        <f t="shared" si="48"/>
        <v>3750</v>
      </c>
      <c r="E302" s="203">
        <f>D302*0.2</f>
        <v>750</v>
      </c>
      <c r="F302" s="203">
        <v>4500</v>
      </c>
      <c r="G302" s="150">
        <f>ROUNDUP(F302*1.05,0)</f>
        <v>4725</v>
      </c>
      <c r="H302" s="150">
        <f>ROUNDUP(G302*1.05,0)</f>
        <v>4962</v>
      </c>
      <c r="I302" s="150">
        <f>ROUNDUP(H302*1.05,0)</f>
        <v>5211</v>
      </c>
      <c r="J302" s="276">
        <v>2500</v>
      </c>
    </row>
    <row r="303" spans="1:10" s="7" customFormat="1" ht="18.75">
      <c r="A303" s="281" t="s">
        <v>1589</v>
      </c>
      <c r="B303" s="221" t="s">
        <v>1606</v>
      </c>
      <c r="C303" s="201"/>
      <c r="D303" s="202"/>
      <c r="E303" s="204"/>
      <c r="F303" s="203"/>
      <c r="G303" s="150"/>
      <c r="H303" s="150"/>
      <c r="I303" s="150"/>
      <c r="J303" s="276"/>
    </row>
    <row r="304" spans="1:10" s="301" customFormat="1" ht="18.75">
      <c r="A304" s="212" t="s">
        <v>1591</v>
      </c>
      <c r="B304" s="296" t="s">
        <v>1493</v>
      </c>
      <c r="C304" s="214" t="s">
        <v>1461</v>
      </c>
      <c r="D304" s="297">
        <f aca="true" t="shared" si="52" ref="D304:D314">F304/1.2</f>
        <v>5416.666666666667</v>
      </c>
      <c r="E304" s="298">
        <f>D304*0.2</f>
        <v>1083.3333333333335</v>
      </c>
      <c r="F304" s="298">
        <v>6500</v>
      </c>
      <c r="G304" s="299">
        <f aca="true" t="shared" si="53" ref="G304:I305">ROUNDUP(F304*1.05,0)</f>
        <v>6825</v>
      </c>
      <c r="H304" s="299">
        <f t="shared" si="53"/>
        <v>7167</v>
      </c>
      <c r="I304" s="299">
        <f t="shared" si="53"/>
        <v>7526</v>
      </c>
      <c r="J304" s="300">
        <f aca="true" t="shared" si="54" ref="J304:J311">ROUNDUP(I304*1.1,0)</f>
        <v>8279</v>
      </c>
    </row>
    <row r="305" spans="1:10" s="301" customFormat="1" ht="18.75">
      <c r="A305" s="212" t="s">
        <v>1592</v>
      </c>
      <c r="B305" s="296" t="s">
        <v>1496</v>
      </c>
      <c r="C305" s="214" t="s">
        <v>1461</v>
      </c>
      <c r="D305" s="297">
        <f t="shared" si="52"/>
        <v>8750</v>
      </c>
      <c r="E305" s="298">
        <f>D305*0.2</f>
        <v>1750</v>
      </c>
      <c r="F305" s="298">
        <v>10500</v>
      </c>
      <c r="G305" s="299">
        <f t="shared" si="53"/>
        <v>11025</v>
      </c>
      <c r="H305" s="299">
        <f t="shared" si="53"/>
        <v>11577</v>
      </c>
      <c r="I305" s="299">
        <f t="shared" si="53"/>
        <v>12156</v>
      </c>
      <c r="J305" s="300">
        <f t="shared" si="54"/>
        <v>13372</v>
      </c>
    </row>
    <row r="306" spans="1:10" s="7" customFormat="1" ht="18.75">
      <c r="A306" s="281" t="s">
        <v>1603</v>
      </c>
      <c r="B306" s="221" t="s">
        <v>1612</v>
      </c>
      <c r="C306" s="201"/>
      <c r="D306" s="202"/>
      <c r="E306" s="203"/>
      <c r="F306" s="203"/>
      <c r="G306" s="150"/>
      <c r="H306" s="150"/>
      <c r="I306" s="150"/>
      <c r="J306" s="276"/>
    </row>
    <row r="307" spans="1:10" s="7" customFormat="1" ht="18.75">
      <c r="A307" s="194" t="s">
        <v>1689</v>
      </c>
      <c r="B307" s="219" t="s">
        <v>1493</v>
      </c>
      <c r="C307" s="201" t="s">
        <v>1461</v>
      </c>
      <c r="D307" s="202">
        <f t="shared" si="52"/>
        <v>8333.333333333334</v>
      </c>
      <c r="E307" s="203">
        <f aca="true" t="shared" si="55" ref="E307:E314">D307*0.2</f>
        <v>1666.666666666667</v>
      </c>
      <c r="F307" s="203">
        <v>10000</v>
      </c>
      <c r="G307" s="150">
        <f aca="true" t="shared" si="56" ref="G307:I308">ROUNDUP(F307*1.05,0)</f>
        <v>10500</v>
      </c>
      <c r="H307" s="150">
        <f t="shared" si="56"/>
        <v>11025</v>
      </c>
      <c r="I307" s="150">
        <f t="shared" si="56"/>
        <v>11577</v>
      </c>
      <c r="J307" s="276">
        <v>5300</v>
      </c>
    </row>
    <row r="308" spans="1:10" s="7" customFormat="1" ht="18.75">
      <c r="A308" s="194" t="s">
        <v>1690</v>
      </c>
      <c r="B308" s="219" t="s">
        <v>1496</v>
      </c>
      <c r="C308" s="201" t="s">
        <v>1461</v>
      </c>
      <c r="D308" s="202">
        <f t="shared" si="52"/>
        <v>13125</v>
      </c>
      <c r="E308" s="203">
        <f t="shared" si="55"/>
        <v>2625</v>
      </c>
      <c r="F308" s="203">
        <v>15750</v>
      </c>
      <c r="G308" s="150">
        <f t="shared" si="56"/>
        <v>16538</v>
      </c>
      <c r="H308" s="150">
        <f t="shared" si="56"/>
        <v>17365</v>
      </c>
      <c r="I308" s="150">
        <f t="shared" si="56"/>
        <v>18234</v>
      </c>
      <c r="J308" s="276">
        <v>9700</v>
      </c>
    </row>
    <row r="309" spans="1:10" s="7" customFormat="1" ht="37.5">
      <c r="A309" s="281" t="s">
        <v>1605</v>
      </c>
      <c r="B309" s="221" t="s">
        <v>1614</v>
      </c>
      <c r="C309" s="201"/>
      <c r="D309" s="202"/>
      <c r="E309" s="203"/>
      <c r="F309" s="204"/>
      <c r="G309" s="150"/>
      <c r="H309" s="150"/>
      <c r="I309" s="150"/>
      <c r="J309" s="276"/>
    </row>
    <row r="310" spans="1:10" s="7" customFormat="1" ht="18.75">
      <c r="A310" s="212" t="s">
        <v>1701</v>
      </c>
      <c r="B310" s="296" t="s">
        <v>1493</v>
      </c>
      <c r="C310" s="214" t="s">
        <v>1461</v>
      </c>
      <c r="D310" s="297">
        <f t="shared" si="52"/>
        <v>2916.666666666667</v>
      </c>
      <c r="E310" s="298">
        <f t="shared" si="55"/>
        <v>583.3333333333334</v>
      </c>
      <c r="F310" s="298">
        <v>3500</v>
      </c>
      <c r="G310" s="299">
        <f aca="true" t="shared" si="57" ref="G310:I311">ROUNDUP(F310*1.05,0)</f>
        <v>3675</v>
      </c>
      <c r="H310" s="299">
        <f t="shared" si="57"/>
        <v>3859</v>
      </c>
      <c r="I310" s="299">
        <f t="shared" si="57"/>
        <v>4052</v>
      </c>
      <c r="J310" s="300">
        <f t="shared" si="54"/>
        <v>4458</v>
      </c>
    </row>
    <row r="311" spans="1:10" s="7" customFormat="1" ht="18.75">
      <c r="A311" s="212" t="s">
        <v>1702</v>
      </c>
      <c r="B311" s="296" t="s">
        <v>1496</v>
      </c>
      <c r="C311" s="214" t="s">
        <v>1461</v>
      </c>
      <c r="D311" s="297">
        <f t="shared" si="52"/>
        <v>4375</v>
      </c>
      <c r="E311" s="298">
        <f t="shared" si="55"/>
        <v>875</v>
      </c>
      <c r="F311" s="298">
        <v>5250</v>
      </c>
      <c r="G311" s="299">
        <f t="shared" si="57"/>
        <v>5513</v>
      </c>
      <c r="H311" s="299">
        <f t="shared" si="57"/>
        <v>5789</v>
      </c>
      <c r="I311" s="299">
        <f t="shared" si="57"/>
        <v>6079</v>
      </c>
      <c r="J311" s="300">
        <f t="shared" si="54"/>
        <v>6687</v>
      </c>
    </row>
    <row r="312" spans="1:10" s="7" customFormat="1" ht="37.5">
      <c r="A312" s="281" t="s">
        <v>1607</v>
      </c>
      <c r="B312" s="221" t="s">
        <v>1618</v>
      </c>
      <c r="C312" s="201"/>
      <c r="D312" s="202"/>
      <c r="E312" s="204"/>
      <c r="F312" s="204"/>
      <c r="G312" s="150"/>
      <c r="H312" s="150"/>
      <c r="I312" s="150"/>
      <c r="J312" s="276"/>
    </row>
    <row r="313" spans="1:10" s="7" customFormat="1" ht="18.75">
      <c r="A313" s="194" t="s">
        <v>1713</v>
      </c>
      <c r="B313" s="219" t="s">
        <v>1493</v>
      </c>
      <c r="C313" s="201" t="s">
        <v>1461</v>
      </c>
      <c r="D313" s="202">
        <f t="shared" si="52"/>
        <v>3333.3333333333335</v>
      </c>
      <c r="E313" s="203">
        <f t="shared" si="55"/>
        <v>666.6666666666667</v>
      </c>
      <c r="F313" s="203">
        <v>4000</v>
      </c>
      <c r="G313" s="150">
        <f aca="true" t="shared" si="58" ref="G313:I314">ROUNDUP(F313*1.05,0)</f>
        <v>4200</v>
      </c>
      <c r="H313" s="150">
        <f t="shared" si="58"/>
        <v>4410</v>
      </c>
      <c r="I313" s="150">
        <f t="shared" si="58"/>
        <v>4631</v>
      </c>
      <c r="J313" s="276">
        <v>3800</v>
      </c>
    </row>
    <row r="314" spans="1:10" s="7" customFormat="1" ht="18.75">
      <c r="A314" s="194" t="s">
        <v>1714</v>
      </c>
      <c r="B314" s="219" t="s">
        <v>1496</v>
      </c>
      <c r="C314" s="201" t="s">
        <v>1461</v>
      </c>
      <c r="D314" s="202">
        <f t="shared" si="52"/>
        <v>5333.333333333334</v>
      </c>
      <c r="E314" s="203">
        <f t="shared" si="55"/>
        <v>1066.6666666666667</v>
      </c>
      <c r="F314" s="203">
        <v>6400</v>
      </c>
      <c r="G314" s="150">
        <f t="shared" si="58"/>
        <v>6720</v>
      </c>
      <c r="H314" s="150">
        <f t="shared" si="58"/>
        <v>7056</v>
      </c>
      <c r="I314" s="150">
        <f t="shared" si="58"/>
        <v>7409</v>
      </c>
      <c r="J314" s="276">
        <v>7500</v>
      </c>
    </row>
    <row r="315" spans="1:10" s="7" customFormat="1" ht="18.75">
      <c r="A315" s="281" t="s">
        <v>1611</v>
      </c>
      <c r="B315" s="221" t="s">
        <v>1624</v>
      </c>
      <c r="C315" s="201"/>
      <c r="D315" s="202"/>
      <c r="E315" s="204"/>
      <c r="F315" s="203"/>
      <c r="G315" s="150"/>
      <c r="H315" s="150"/>
      <c r="I315" s="150"/>
      <c r="J315" s="276"/>
    </row>
    <row r="316" spans="1:10" s="7" customFormat="1" ht="18.75">
      <c r="A316" s="194" t="s">
        <v>1715</v>
      </c>
      <c r="B316" s="219" t="s">
        <v>1493</v>
      </c>
      <c r="C316" s="201" t="s">
        <v>1461</v>
      </c>
      <c r="D316" s="202">
        <f aca="true" t="shared" si="59" ref="D316:D323">F316/1.2</f>
        <v>5000</v>
      </c>
      <c r="E316" s="203">
        <f aca="true" t="shared" si="60" ref="E316:E325">D316*0.2</f>
        <v>1000</v>
      </c>
      <c r="F316" s="203">
        <v>6000</v>
      </c>
      <c r="G316" s="150">
        <f aca="true" t="shared" si="61" ref="G316:I317">ROUNDUP(F316*1.05,0)</f>
        <v>6300</v>
      </c>
      <c r="H316" s="150">
        <f t="shared" si="61"/>
        <v>6615</v>
      </c>
      <c r="I316" s="150">
        <f t="shared" si="61"/>
        <v>6946</v>
      </c>
      <c r="J316" s="276">
        <v>5600</v>
      </c>
    </row>
    <row r="317" spans="1:10" s="7" customFormat="1" ht="18.75">
      <c r="A317" s="194" t="s">
        <v>1716</v>
      </c>
      <c r="B317" s="219" t="s">
        <v>1496</v>
      </c>
      <c r="C317" s="201" t="s">
        <v>1461</v>
      </c>
      <c r="D317" s="202">
        <f t="shared" si="59"/>
        <v>8750</v>
      </c>
      <c r="E317" s="203">
        <f t="shared" si="60"/>
        <v>1750</v>
      </c>
      <c r="F317" s="203">
        <v>10500</v>
      </c>
      <c r="G317" s="150">
        <f t="shared" si="61"/>
        <v>11025</v>
      </c>
      <c r="H317" s="150">
        <f t="shared" si="61"/>
        <v>11577</v>
      </c>
      <c r="I317" s="150">
        <f t="shared" si="61"/>
        <v>12156</v>
      </c>
      <c r="J317" s="276">
        <v>7300</v>
      </c>
    </row>
    <row r="318" spans="1:10" s="7" customFormat="1" ht="18.75">
      <c r="A318" s="281" t="s">
        <v>1613</v>
      </c>
      <c r="B318" s="221" t="s">
        <v>1627</v>
      </c>
      <c r="C318" s="201"/>
      <c r="D318" s="202"/>
      <c r="E318" s="203"/>
      <c r="F318" s="203"/>
      <c r="G318" s="150"/>
      <c r="H318" s="150"/>
      <c r="I318" s="150"/>
      <c r="J318" s="276"/>
    </row>
    <row r="319" spans="1:10" s="7" customFormat="1" ht="18.75">
      <c r="A319" s="194" t="s">
        <v>1727</v>
      </c>
      <c r="B319" s="219" t="s">
        <v>1493</v>
      </c>
      <c r="C319" s="201" t="s">
        <v>1461</v>
      </c>
      <c r="D319" s="202">
        <f t="shared" si="59"/>
        <v>5000</v>
      </c>
      <c r="E319" s="203">
        <f t="shared" si="60"/>
        <v>1000</v>
      </c>
      <c r="F319" s="203">
        <v>6000</v>
      </c>
      <c r="G319" s="150">
        <f aca="true" t="shared" si="62" ref="G319:I320">ROUNDUP(F319*1.05,0)</f>
        <v>6300</v>
      </c>
      <c r="H319" s="150">
        <f t="shared" si="62"/>
        <v>6615</v>
      </c>
      <c r="I319" s="150">
        <f t="shared" si="62"/>
        <v>6946</v>
      </c>
      <c r="J319" s="276">
        <v>6000</v>
      </c>
    </row>
    <row r="320" spans="1:10" s="7" customFormat="1" ht="18.75">
      <c r="A320" s="194" t="s">
        <v>1728</v>
      </c>
      <c r="B320" s="219" t="s">
        <v>1496</v>
      </c>
      <c r="C320" s="201" t="s">
        <v>1461</v>
      </c>
      <c r="D320" s="202">
        <f t="shared" si="59"/>
        <v>9375</v>
      </c>
      <c r="E320" s="203">
        <f t="shared" si="60"/>
        <v>1875</v>
      </c>
      <c r="F320" s="203">
        <v>11250</v>
      </c>
      <c r="G320" s="150">
        <f t="shared" si="62"/>
        <v>11813</v>
      </c>
      <c r="H320" s="150">
        <f t="shared" si="62"/>
        <v>12404</v>
      </c>
      <c r="I320" s="150">
        <f t="shared" si="62"/>
        <v>13025</v>
      </c>
      <c r="J320" s="276">
        <v>8000</v>
      </c>
    </row>
    <row r="321" spans="1:10" s="7" customFormat="1" ht="18.75">
      <c r="A321" s="281" t="s">
        <v>1615</v>
      </c>
      <c r="B321" s="221" t="s">
        <v>1629</v>
      </c>
      <c r="C321" s="201"/>
      <c r="D321" s="202"/>
      <c r="E321" s="203"/>
      <c r="F321" s="203"/>
      <c r="G321" s="150"/>
      <c r="H321" s="150"/>
      <c r="I321" s="150"/>
      <c r="J321" s="276"/>
    </row>
    <row r="322" spans="1:10" s="294" customFormat="1" ht="18.75">
      <c r="A322" s="194" t="s">
        <v>1739</v>
      </c>
      <c r="B322" s="219" t="s">
        <v>1493</v>
      </c>
      <c r="C322" s="201" t="s">
        <v>1461</v>
      </c>
      <c r="D322" s="202">
        <f t="shared" si="59"/>
        <v>5000</v>
      </c>
      <c r="E322" s="203">
        <f t="shared" si="60"/>
        <v>1000</v>
      </c>
      <c r="F322" s="203">
        <v>6000</v>
      </c>
      <c r="G322" s="150">
        <f aca="true" t="shared" si="63" ref="G322:I323">ROUNDUP(F322*1.05,0)</f>
        <v>6300</v>
      </c>
      <c r="H322" s="150">
        <f t="shared" si="63"/>
        <v>6615</v>
      </c>
      <c r="I322" s="150">
        <f t="shared" si="63"/>
        <v>6946</v>
      </c>
      <c r="J322" s="276">
        <v>5000</v>
      </c>
    </row>
    <row r="323" spans="1:10" s="294" customFormat="1" ht="18.75">
      <c r="A323" s="194" t="s">
        <v>1740</v>
      </c>
      <c r="B323" s="219" t="s">
        <v>1496</v>
      </c>
      <c r="C323" s="201" t="s">
        <v>1461</v>
      </c>
      <c r="D323" s="202">
        <f t="shared" si="59"/>
        <v>8750</v>
      </c>
      <c r="E323" s="203">
        <f t="shared" si="60"/>
        <v>1750</v>
      </c>
      <c r="F323" s="203">
        <v>10500</v>
      </c>
      <c r="G323" s="150">
        <f t="shared" si="63"/>
        <v>11025</v>
      </c>
      <c r="H323" s="150">
        <f t="shared" si="63"/>
        <v>11577</v>
      </c>
      <c r="I323" s="150">
        <f t="shared" si="63"/>
        <v>12156</v>
      </c>
      <c r="J323" s="276">
        <v>6000</v>
      </c>
    </row>
    <row r="324" spans="1:10" s="7" customFormat="1" ht="18.75">
      <c r="A324" s="281" t="s">
        <v>1617</v>
      </c>
      <c r="B324" s="221" t="s">
        <v>1631</v>
      </c>
      <c r="C324" s="201"/>
      <c r="D324" s="202"/>
      <c r="E324" s="204"/>
      <c r="F324" s="203"/>
      <c r="G324" s="150"/>
      <c r="H324" s="150"/>
      <c r="I324" s="150"/>
      <c r="J324" s="276"/>
    </row>
    <row r="325" spans="1:10" s="294" customFormat="1" ht="18.75">
      <c r="A325" s="194" t="s">
        <v>1751</v>
      </c>
      <c r="B325" s="219" t="s">
        <v>1493</v>
      </c>
      <c r="C325" s="201" t="s">
        <v>1461</v>
      </c>
      <c r="D325" s="202">
        <f aca="true" t="shared" si="64" ref="D325:D335">F325/1.2</f>
        <v>5000</v>
      </c>
      <c r="E325" s="203">
        <f t="shared" si="60"/>
        <v>1000</v>
      </c>
      <c r="F325" s="203">
        <v>6000</v>
      </c>
      <c r="G325" s="150">
        <f aca="true" t="shared" si="65" ref="G325:I326">ROUNDUP(F325*1.05,0)</f>
        <v>6300</v>
      </c>
      <c r="H325" s="150">
        <f t="shared" si="65"/>
        <v>6615</v>
      </c>
      <c r="I325" s="150">
        <f t="shared" si="65"/>
        <v>6946</v>
      </c>
      <c r="J325" s="276">
        <v>6000</v>
      </c>
    </row>
    <row r="326" spans="1:10" s="294" customFormat="1" ht="18.75">
      <c r="A326" s="194" t="s">
        <v>1754</v>
      </c>
      <c r="B326" s="219" t="s">
        <v>1496</v>
      </c>
      <c r="C326" s="201" t="s">
        <v>1461</v>
      </c>
      <c r="D326" s="202">
        <f t="shared" si="64"/>
        <v>8750</v>
      </c>
      <c r="E326" s="203">
        <f>D326*0.2</f>
        <v>1750</v>
      </c>
      <c r="F326" s="203">
        <v>10500</v>
      </c>
      <c r="G326" s="150">
        <f t="shared" si="65"/>
        <v>11025</v>
      </c>
      <c r="H326" s="150">
        <f t="shared" si="65"/>
        <v>11577</v>
      </c>
      <c r="I326" s="150">
        <f t="shared" si="65"/>
        <v>12156</v>
      </c>
      <c r="J326" s="276">
        <v>9200</v>
      </c>
    </row>
    <row r="327" spans="1:10" s="7" customFormat="1" ht="18.75">
      <c r="A327" s="281" t="s">
        <v>1619</v>
      </c>
      <c r="B327" s="221" t="s">
        <v>1634</v>
      </c>
      <c r="C327" s="201"/>
      <c r="D327" s="202"/>
      <c r="E327" s="204"/>
      <c r="F327" s="203"/>
      <c r="G327" s="150"/>
      <c r="H327" s="150"/>
      <c r="I327" s="150"/>
      <c r="J327" s="276"/>
    </row>
    <row r="328" spans="1:10" s="294" customFormat="1" ht="18.75">
      <c r="A328" s="194" t="s">
        <v>1763</v>
      </c>
      <c r="B328" s="219" t="s">
        <v>1493</v>
      </c>
      <c r="C328" s="201" t="s">
        <v>1461</v>
      </c>
      <c r="D328" s="202">
        <f t="shared" si="64"/>
        <v>5000</v>
      </c>
      <c r="E328" s="203">
        <f aca="true" t="shared" si="66" ref="E328:E341">D328*0.2</f>
        <v>1000</v>
      </c>
      <c r="F328" s="203">
        <v>6000</v>
      </c>
      <c r="G328" s="150">
        <f aca="true" t="shared" si="67" ref="G328:I329">ROUNDUP(F328*1.05,0)</f>
        <v>6300</v>
      </c>
      <c r="H328" s="150">
        <f t="shared" si="67"/>
        <v>6615</v>
      </c>
      <c r="I328" s="150">
        <f t="shared" si="67"/>
        <v>6946</v>
      </c>
      <c r="J328" s="276">
        <v>6100</v>
      </c>
    </row>
    <row r="329" spans="1:10" s="294" customFormat="1" ht="18.75">
      <c r="A329" s="194" t="s">
        <v>1766</v>
      </c>
      <c r="B329" s="219" t="s">
        <v>1496</v>
      </c>
      <c r="C329" s="201" t="s">
        <v>1461</v>
      </c>
      <c r="D329" s="202">
        <f t="shared" si="64"/>
        <v>9375</v>
      </c>
      <c r="E329" s="203">
        <f t="shared" si="66"/>
        <v>1875</v>
      </c>
      <c r="F329" s="203">
        <v>11250</v>
      </c>
      <c r="G329" s="150">
        <f t="shared" si="67"/>
        <v>11813</v>
      </c>
      <c r="H329" s="150">
        <f t="shared" si="67"/>
        <v>12404</v>
      </c>
      <c r="I329" s="150">
        <f t="shared" si="67"/>
        <v>13025</v>
      </c>
      <c r="J329" s="276">
        <v>8200</v>
      </c>
    </row>
    <row r="330" spans="1:10" s="7" customFormat="1" ht="18.75">
      <c r="A330" s="281" t="s">
        <v>1621</v>
      </c>
      <c r="B330" s="221" t="s">
        <v>1636</v>
      </c>
      <c r="C330" s="201"/>
      <c r="D330" s="202"/>
      <c r="E330" s="204"/>
      <c r="F330" s="203"/>
      <c r="G330" s="150"/>
      <c r="H330" s="150"/>
      <c r="I330" s="150"/>
      <c r="J330" s="276"/>
    </row>
    <row r="331" spans="1:10" s="294" customFormat="1" ht="18.75">
      <c r="A331" s="194" t="s">
        <v>1775</v>
      </c>
      <c r="B331" s="219" t="s">
        <v>1493</v>
      </c>
      <c r="C331" s="201" t="s">
        <v>1461</v>
      </c>
      <c r="D331" s="202">
        <f t="shared" si="64"/>
        <v>5000</v>
      </c>
      <c r="E331" s="203">
        <f t="shared" si="66"/>
        <v>1000</v>
      </c>
      <c r="F331" s="203">
        <v>6000</v>
      </c>
      <c r="G331" s="150">
        <f aca="true" t="shared" si="68" ref="G331:I332">ROUNDUP(F331*1.05,0)</f>
        <v>6300</v>
      </c>
      <c r="H331" s="150">
        <f t="shared" si="68"/>
        <v>6615</v>
      </c>
      <c r="I331" s="150">
        <f t="shared" si="68"/>
        <v>6946</v>
      </c>
      <c r="J331" s="276">
        <v>6000</v>
      </c>
    </row>
    <row r="332" spans="1:10" s="294" customFormat="1" ht="18.75">
      <c r="A332" s="194" t="s">
        <v>1778</v>
      </c>
      <c r="B332" s="219" t="s">
        <v>1496</v>
      </c>
      <c r="C332" s="201" t="s">
        <v>1461</v>
      </c>
      <c r="D332" s="202">
        <f t="shared" si="64"/>
        <v>8750</v>
      </c>
      <c r="E332" s="203">
        <f t="shared" si="66"/>
        <v>1750</v>
      </c>
      <c r="F332" s="203">
        <v>10500</v>
      </c>
      <c r="G332" s="150">
        <f t="shared" si="68"/>
        <v>11025</v>
      </c>
      <c r="H332" s="150">
        <f t="shared" si="68"/>
        <v>11577</v>
      </c>
      <c r="I332" s="150">
        <f t="shared" si="68"/>
        <v>12156</v>
      </c>
      <c r="J332" s="276">
        <v>7000</v>
      </c>
    </row>
    <row r="333" spans="1:10" s="7" customFormat="1" ht="18.75">
      <c r="A333" s="281" t="s">
        <v>1623</v>
      </c>
      <c r="B333" s="221" t="s">
        <v>1639</v>
      </c>
      <c r="C333" s="201"/>
      <c r="D333" s="202"/>
      <c r="E333" s="204"/>
      <c r="F333" s="203"/>
      <c r="G333" s="150"/>
      <c r="H333" s="150"/>
      <c r="I333" s="150"/>
      <c r="J333" s="276"/>
    </row>
    <row r="334" spans="1:10" s="294" customFormat="1" ht="18.75">
      <c r="A334" s="194" t="s">
        <v>1788</v>
      </c>
      <c r="B334" s="219" t="s">
        <v>1493</v>
      </c>
      <c r="C334" s="201" t="s">
        <v>1461</v>
      </c>
      <c r="D334" s="202">
        <f t="shared" si="64"/>
        <v>5000</v>
      </c>
      <c r="E334" s="203">
        <f t="shared" si="66"/>
        <v>1000</v>
      </c>
      <c r="F334" s="203">
        <v>6000</v>
      </c>
      <c r="G334" s="150">
        <f aca="true" t="shared" si="69" ref="G334:I335">ROUNDUP(F334*1.05,0)</f>
        <v>6300</v>
      </c>
      <c r="H334" s="150">
        <f t="shared" si="69"/>
        <v>6615</v>
      </c>
      <c r="I334" s="150">
        <f t="shared" si="69"/>
        <v>6946</v>
      </c>
      <c r="J334" s="276">
        <v>6000</v>
      </c>
    </row>
    <row r="335" spans="1:10" s="294" customFormat="1" ht="18.75">
      <c r="A335" s="194" t="s">
        <v>1790</v>
      </c>
      <c r="B335" s="219" t="s">
        <v>1496</v>
      </c>
      <c r="C335" s="201" t="s">
        <v>1461</v>
      </c>
      <c r="D335" s="202">
        <f t="shared" si="64"/>
        <v>8750</v>
      </c>
      <c r="E335" s="203">
        <f t="shared" si="66"/>
        <v>1750</v>
      </c>
      <c r="F335" s="203">
        <v>10500</v>
      </c>
      <c r="G335" s="150">
        <f t="shared" si="69"/>
        <v>11025</v>
      </c>
      <c r="H335" s="150">
        <f t="shared" si="69"/>
        <v>11577</v>
      </c>
      <c r="I335" s="150">
        <f t="shared" si="69"/>
        <v>12156</v>
      </c>
      <c r="J335" s="276">
        <v>7000</v>
      </c>
    </row>
    <row r="336" spans="1:10" s="7" customFormat="1" ht="18.75">
      <c r="A336" s="281" t="s">
        <v>1626</v>
      </c>
      <c r="B336" s="221" t="s">
        <v>1641</v>
      </c>
      <c r="C336" s="201"/>
      <c r="D336" s="202"/>
      <c r="E336" s="204"/>
      <c r="F336" s="204"/>
      <c r="G336" s="150"/>
      <c r="H336" s="150"/>
      <c r="I336" s="150"/>
      <c r="J336" s="150"/>
    </row>
    <row r="337" spans="1:10" s="294" customFormat="1" ht="18.75">
      <c r="A337" s="194" t="s">
        <v>1799</v>
      </c>
      <c r="B337" s="219" t="s">
        <v>1493</v>
      </c>
      <c r="C337" s="201" t="s">
        <v>1461</v>
      </c>
      <c r="D337" s="202">
        <f aca="true" t="shared" si="70" ref="D337:D360">F337/1.2</f>
        <v>5000</v>
      </c>
      <c r="E337" s="203">
        <f t="shared" si="66"/>
        <v>1000</v>
      </c>
      <c r="F337" s="203">
        <v>6000</v>
      </c>
      <c r="G337" s="150">
        <f aca="true" t="shared" si="71" ref="G337:I338">ROUNDUP(F337*1.05,0)</f>
        <v>6300</v>
      </c>
      <c r="H337" s="150">
        <f t="shared" si="71"/>
        <v>6615</v>
      </c>
      <c r="I337" s="150">
        <f t="shared" si="71"/>
        <v>6946</v>
      </c>
      <c r="J337" s="276">
        <v>5000</v>
      </c>
    </row>
    <row r="338" spans="1:10" s="294" customFormat="1" ht="18.75">
      <c r="A338" s="194" t="s">
        <v>1802</v>
      </c>
      <c r="B338" s="219" t="s">
        <v>1496</v>
      </c>
      <c r="C338" s="201" t="s">
        <v>1461</v>
      </c>
      <c r="D338" s="202">
        <f t="shared" si="70"/>
        <v>8750</v>
      </c>
      <c r="E338" s="203">
        <f t="shared" si="66"/>
        <v>1750</v>
      </c>
      <c r="F338" s="203">
        <v>10500</v>
      </c>
      <c r="G338" s="150">
        <f t="shared" si="71"/>
        <v>11025</v>
      </c>
      <c r="H338" s="150">
        <f t="shared" si="71"/>
        <v>11577</v>
      </c>
      <c r="I338" s="150">
        <f t="shared" si="71"/>
        <v>12156</v>
      </c>
      <c r="J338" s="276">
        <v>8000</v>
      </c>
    </row>
    <row r="339" spans="1:10" s="7" customFormat="1" ht="18.75">
      <c r="A339" s="281" t="s">
        <v>1628</v>
      </c>
      <c r="B339" s="221" t="s">
        <v>1643</v>
      </c>
      <c r="C339" s="201"/>
      <c r="D339" s="202"/>
      <c r="E339" s="204"/>
      <c r="F339" s="203"/>
      <c r="G339" s="150"/>
      <c r="H339" s="150"/>
      <c r="I339" s="150"/>
      <c r="J339" s="276"/>
    </row>
    <row r="340" spans="1:10" s="294" customFormat="1" ht="18.75">
      <c r="A340" s="194" t="s">
        <v>1811</v>
      </c>
      <c r="B340" s="219" t="s">
        <v>1493</v>
      </c>
      <c r="C340" s="201" t="s">
        <v>1461</v>
      </c>
      <c r="D340" s="202">
        <f t="shared" si="70"/>
        <v>5000</v>
      </c>
      <c r="E340" s="203">
        <f t="shared" si="66"/>
        <v>1000</v>
      </c>
      <c r="F340" s="203">
        <v>6000</v>
      </c>
      <c r="G340" s="150">
        <f aca="true" t="shared" si="72" ref="G340:I341">ROUNDUP(F340*1.05,0)</f>
        <v>6300</v>
      </c>
      <c r="H340" s="150">
        <f t="shared" si="72"/>
        <v>6615</v>
      </c>
      <c r="I340" s="150">
        <f t="shared" si="72"/>
        <v>6946</v>
      </c>
      <c r="J340" s="276">
        <v>6000</v>
      </c>
    </row>
    <row r="341" spans="1:10" s="294" customFormat="1" ht="18.75">
      <c r="A341" s="194" t="s">
        <v>1814</v>
      </c>
      <c r="B341" s="219" t="s">
        <v>1496</v>
      </c>
      <c r="C341" s="201" t="s">
        <v>1461</v>
      </c>
      <c r="D341" s="202">
        <f t="shared" si="70"/>
        <v>8750</v>
      </c>
      <c r="E341" s="203">
        <f t="shared" si="66"/>
        <v>1750</v>
      </c>
      <c r="F341" s="203">
        <v>10500</v>
      </c>
      <c r="G341" s="150">
        <f t="shared" si="72"/>
        <v>11025</v>
      </c>
      <c r="H341" s="150">
        <f t="shared" si="72"/>
        <v>11577</v>
      </c>
      <c r="I341" s="150">
        <f t="shared" si="72"/>
        <v>12156</v>
      </c>
      <c r="J341" s="276">
        <v>8000</v>
      </c>
    </row>
    <row r="342" spans="1:10" s="7" customFormat="1" ht="18.75">
      <c r="A342" s="281" t="s">
        <v>1630</v>
      </c>
      <c r="B342" s="221" t="s">
        <v>1645</v>
      </c>
      <c r="C342" s="201"/>
      <c r="D342" s="202"/>
      <c r="E342" s="204"/>
      <c r="F342" s="204"/>
      <c r="G342" s="150"/>
      <c r="H342" s="150"/>
      <c r="I342" s="150"/>
      <c r="J342" s="276"/>
    </row>
    <row r="343" spans="1:10" s="294" customFormat="1" ht="18.75">
      <c r="A343" s="194" t="s">
        <v>1823</v>
      </c>
      <c r="B343" s="219" t="s">
        <v>1493</v>
      </c>
      <c r="C343" s="201" t="s">
        <v>1461</v>
      </c>
      <c r="D343" s="202">
        <f t="shared" si="70"/>
        <v>5000</v>
      </c>
      <c r="E343" s="203">
        <f aca="true" t="shared" si="73" ref="E343:E366">D343*0.2</f>
        <v>1000</v>
      </c>
      <c r="F343" s="203">
        <v>6000</v>
      </c>
      <c r="G343" s="150">
        <f aca="true" t="shared" si="74" ref="G343:I344">ROUNDUP(F343*1.05,0)</f>
        <v>6300</v>
      </c>
      <c r="H343" s="150">
        <f t="shared" si="74"/>
        <v>6615</v>
      </c>
      <c r="I343" s="150">
        <f t="shared" si="74"/>
        <v>6946</v>
      </c>
      <c r="J343" s="276">
        <f>ROUNDUP(I343*1.1,0)</f>
        <v>7641</v>
      </c>
    </row>
    <row r="344" spans="1:10" s="294" customFormat="1" ht="18.75">
      <c r="A344" s="194" t="s">
        <v>1826</v>
      </c>
      <c r="B344" s="219" t="s">
        <v>1496</v>
      </c>
      <c r="C344" s="201" t="s">
        <v>1461</v>
      </c>
      <c r="D344" s="202">
        <f t="shared" si="70"/>
        <v>8750</v>
      </c>
      <c r="E344" s="203">
        <f t="shared" si="73"/>
        <v>1750</v>
      </c>
      <c r="F344" s="203">
        <v>10500</v>
      </c>
      <c r="G344" s="150">
        <f t="shared" si="74"/>
        <v>11025</v>
      </c>
      <c r="H344" s="150">
        <f t="shared" si="74"/>
        <v>11577</v>
      </c>
      <c r="I344" s="150">
        <f t="shared" si="74"/>
        <v>12156</v>
      </c>
      <c r="J344" s="276">
        <v>10000</v>
      </c>
    </row>
    <row r="345" spans="1:10" s="7" customFormat="1" ht="18.75">
      <c r="A345" s="281" t="s">
        <v>1633</v>
      </c>
      <c r="B345" s="221" t="s">
        <v>1647</v>
      </c>
      <c r="C345" s="201"/>
      <c r="D345" s="202"/>
      <c r="E345" s="204"/>
      <c r="F345" s="203"/>
      <c r="G345" s="150"/>
      <c r="H345" s="150"/>
      <c r="I345" s="150"/>
      <c r="J345" s="276"/>
    </row>
    <row r="346" spans="1:10" s="294" customFormat="1" ht="18.75">
      <c r="A346" s="194" t="s">
        <v>1835</v>
      </c>
      <c r="B346" s="219" t="s">
        <v>1493</v>
      </c>
      <c r="C346" s="201" t="s">
        <v>1461</v>
      </c>
      <c r="D346" s="225">
        <f t="shared" si="70"/>
        <v>5000</v>
      </c>
      <c r="E346" s="226">
        <f t="shared" si="73"/>
        <v>1000</v>
      </c>
      <c r="F346" s="226">
        <v>6000</v>
      </c>
      <c r="G346" s="150">
        <f aca="true" t="shared" si="75" ref="G346:I347">ROUNDUP(F346*1.05,0)</f>
        <v>6300</v>
      </c>
      <c r="H346" s="150">
        <f t="shared" si="75"/>
        <v>6615</v>
      </c>
      <c r="I346" s="150">
        <f t="shared" si="75"/>
        <v>6946</v>
      </c>
      <c r="J346" s="276">
        <v>5800</v>
      </c>
    </row>
    <row r="347" spans="1:10" s="294" customFormat="1" ht="18.75">
      <c r="A347" s="194" t="s">
        <v>1838</v>
      </c>
      <c r="B347" s="219" t="s">
        <v>1496</v>
      </c>
      <c r="C347" s="201" t="s">
        <v>1461</v>
      </c>
      <c r="D347" s="225">
        <f t="shared" si="70"/>
        <v>8750</v>
      </c>
      <c r="E347" s="226">
        <f t="shared" si="73"/>
        <v>1750</v>
      </c>
      <c r="F347" s="226">
        <v>10500</v>
      </c>
      <c r="G347" s="150">
        <f t="shared" si="75"/>
        <v>11025</v>
      </c>
      <c r="H347" s="150">
        <f t="shared" si="75"/>
        <v>11577</v>
      </c>
      <c r="I347" s="150">
        <f t="shared" si="75"/>
        <v>12156</v>
      </c>
      <c r="J347" s="276">
        <v>7200</v>
      </c>
    </row>
    <row r="348" spans="1:10" s="7" customFormat="1" ht="18.75">
      <c r="A348" s="281" t="s">
        <v>1635</v>
      </c>
      <c r="B348" s="221" t="s">
        <v>1649</v>
      </c>
      <c r="C348" s="201"/>
      <c r="D348" s="202"/>
      <c r="E348" s="204"/>
      <c r="F348" s="203"/>
      <c r="G348" s="150"/>
      <c r="H348" s="150"/>
      <c r="I348" s="150"/>
      <c r="J348" s="276"/>
    </row>
    <row r="349" spans="1:10" s="7" customFormat="1" ht="18.75">
      <c r="A349" s="194" t="s">
        <v>1847</v>
      </c>
      <c r="B349" s="219" t="s">
        <v>1534</v>
      </c>
      <c r="C349" s="201"/>
      <c r="D349" s="202"/>
      <c r="E349" s="204"/>
      <c r="F349" s="203"/>
      <c r="G349" s="150"/>
      <c r="H349" s="150"/>
      <c r="I349" s="150"/>
      <c r="J349" s="276"/>
    </row>
    <row r="350" spans="1:10" s="7" customFormat="1" ht="18.75">
      <c r="A350" s="194" t="s">
        <v>1848</v>
      </c>
      <c r="B350" s="219" t="s">
        <v>1493</v>
      </c>
      <c r="C350" s="201" t="s">
        <v>1461</v>
      </c>
      <c r="D350" s="225">
        <f t="shared" si="70"/>
        <v>5416.666666666667</v>
      </c>
      <c r="E350" s="226">
        <f t="shared" si="73"/>
        <v>1083.3333333333335</v>
      </c>
      <c r="F350" s="226">
        <v>6500</v>
      </c>
      <c r="G350" s="150">
        <f aca="true" t="shared" si="76" ref="G350:I351">ROUNDUP(F350*1.05,0)</f>
        <v>6825</v>
      </c>
      <c r="H350" s="150">
        <f t="shared" si="76"/>
        <v>7167</v>
      </c>
      <c r="I350" s="150">
        <f t="shared" si="76"/>
        <v>7526</v>
      </c>
      <c r="J350" s="276">
        <f aca="true" t="shared" si="77" ref="J350:J369">ROUNDUP(I350*1.1,0)</f>
        <v>8279</v>
      </c>
    </row>
    <row r="351" spans="1:10" s="7" customFormat="1" ht="18.75">
      <c r="A351" s="194" t="s">
        <v>1849</v>
      </c>
      <c r="B351" s="219" t="s">
        <v>1496</v>
      </c>
      <c r="C351" s="201" t="s">
        <v>1461</v>
      </c>
      <c r="D351" s="225">
        <f t="shared" si="70"/>
        <v>9416.666666666668</v>
      </c>
      <c r="E351" s="226">
        <f t="shared" si="73"/>
        <v>1883.3333333333337</v>
      </c>
      <c r="F351" s="226">
        <v>11300</v>
      </c>
      <c r="G351" s="150">
        <f t="shared" si="76"/>
        <v>11865</v>
      </c>
      <c r="H351" s="150">
        <f t="shared" si="76"/>
        <v>12459</v>
      </c>
      <c r="I351" s="150">
        <f t="shared" si="76"/>
        <v>13082</v>
      </c>
      <c r="J351" s="276">
        <f t="shared" si="77"/>
        <v>14391</v>
      </c>
    </row>
    <row r="352" spans="1:10" s="7" customFormat="1" ht="18.75">
      <c r="A352" s="194" t="s">
        <v>1850</v>
      </c>
      <c r="B352" s="219" t="s">
        <v>1536</v>
      </c>
      <c r="C352" s="201"/>
      <c r="D352" s="225"/>
      <c r="E352" s="227"/>
      <c r="F352" s="226"/>
      <c r="G352" s="150"/>
      <c r="H352" s="150"/>
      <c r="I352" s="150"/>
      <c r="J352" s="276"/>
    </row>
    <row r="353" spans="1:10" s="7" customFormat="1" ht="18.75">
      <c r="A353" s="194" t="s">
        <v>1851</v>
      </c>
      <c r="B353" s="219" t="s">
        <v>1493</v>
      </c>
      <c r="C353" s="201" t="s">
        <v>1461</v>
      </c>
      <c r="D353" s="225">
        <f t="shared" si="70"/>
        <v>6666.666666666667</v>
      </c>
      <c r="E353" s="226">
        <f t="shared" si="73"/>
        <v>1333.3333333333335</v>
      </c>
      <c r="F353" s="226">
        <v>8000</v>
      </c>
      <c r="G353" s="150">
        <f aca="true" t="shared" si="78" ref="G353:I354">ROUNDUP(F353*1.05,0)</f>
        <v>8400</v>
      </c>
      <c r="H353" s="150">
        <f t="shared" si="78"/>
        <v>8820</v>
      </c>
      <c r="I353" s="150">
        <f t="shared" si="78"/>
        <v>9261</v>
      </c>
      <c r="J353" s="276">
        <f t="shared" si="77"/>
        <v>10188</v>
      </c>
    </row>
    <row r="354" spans="1:10" s="7" customFormat="1" ht="18.75">
      <c r="A354" s="194" t="s">
        <v>1852</v>
      </c>
      <c r="B354" s="219" t="s">
        <v>1496</v>
      </c>
      <c r="C354" s="201" t="s">
        <v>1461</v>
      </c>
      <c r="D354" s="225">
        <f t="shared" si="70"/>
        <v>12500</v>
      </c>
      <c r="E354" s="226">
        <f t="shared" si="73"/>
        <v>2500</v>
      </c>
      <c r="F354" s="226">
        <v>15000</v>
      </c>
      <c r="G354" s="150">
        <f t="shared" si="78"/>
        <v>15750</v>
      </c>
      <c r="H354" s="150">
        <f t="shared" si="78"/>
        <v>16538</v>
      </c>
      <c r="I354" s="150">
        <f t="shared" si="78"/>
        <v>17365</v>
      </c>
      <c r="J354" s="276">
        <f t="shared" si="77"/>
        <v>19102</v>
      </c>
    </row>
    <row r="355" spans="1:10" s="7" customFormat="1" ht="18.75">
      <c r="A355" s="194" t="s">
        <v>1853</v>
      </c>
      <c r="B355" s="219" t="s">
        <v>1549</v>
      </c>
      <c r="C355" s="201"/>
      <c r="D355" s="225"/>
      <c r="E355" s="227"/>
      <c r="F355" s="226"/>
      <c r="G355" s="150"/>
      <c r="H355" s="150"/>
      <c r="I355" s="150"/>
      <c r="J355" s="276"/>
    </row>
    <row r="356" spans="1:10" s="7" customFormat="1" ht="18.75">
      <c r="A356" s="194" t="s">
        <v>1854</v>
      </c>
      <c r="B356" s="219" t="s">
        <v>1493</v>
      </c>
      <c r="C356" s="201" t="s">
        <v>1461</v>
      </c>
      <c r="D356" s="225">
        <f t="shared" si="70"/>
        <v>7916.666666666667</v>
      </c>
      <c r="E356" s="226">
        <f t="shared" si="73"/>
        <v>1583.3333333333335</v>
      </c>
      <c r="F356" s="226">
        <v>9500</v>
      </c>
      <c r="G356" s="150">
        <f aca="true" t="shared" si="79" ref="G356:I357">ROUNDUP(F356*1.05,0)</f>
        <v>9975</v>
      </c>
      <c r="H356" s="150">
        <f t="shared" si="79"/>
        <v>10474</v>
      </c>
      <c r="I356" s="150">
        <f t="shared" si="79"/>
        <v>10998</v>
      </c>
      <c r="J356" s="276">
        <f t="shared" si="77"/>
        <v>12098</v>
      </c>
    </row>
    <row r="357" spans="1:10" s="7" customFormat="1" ht="18.75">
      <c r="A357" s="194" t="s">
        <v>1855</v>
      </c>
      <c r="B357" s="219" t="s">
        <v>1496</v>
      </c>
      <c r="C357" s="201" t="s">
        <v>1461</v>
      </c>
      <c r="D357" s="225">
        <f t="shared" si="70"/>
        <v>14916.666666666668</v>
      </c>
      <c r="E357" s="226">
        <f t="shared" si="73"/>
        <v>2983.333333333334</v>
      </c>
      <c r="F357" s="226">
        <v>17900</v>
      </c>
      <c r="G357" s="150">
        <f t="shared" si="79"/>
        <v>18795</v>
      </c>
      <c r="H357" s="150">
        <f t="shared" si="79"/>
        <v>19735</v>
      </c>
      <c r="I357" s="150">
        <f t="shared" si="79"/>
        <v>20722</v>
      </c>
      <c r="J357" s="276">
        <f t="shared" si="77"/>
        <v>22795</v>
      </c>
    </row>
    <row r="358" spans="1:10" s="7" customFormat="1" ht="18.75">
      <c r="A358" s="194" t="s">
        <v>1856</v>
      </c>
      <c r="B358" s="219" t="s">
        <v>1543</v>
      </c>
      <c r="C358" s="201"/>
      <c r="D358" s="202"/>
      <c r="E358" s="204"/>
      <c r="F358" s="203"/>
      <c r="G358" s="150"/>
      <c r="H358" s="150"/>
      <c r="I358" s="150"/>
      <c r="J358" s="276"/>
    </row>
    <row r="359" spans="1:10" s="7" customFormat="1" ht="18.75">
      <c r="A359" s="194" t="s">
        <v>1857</v>
      </c>
      <c r="B359" s="219" t="s">
        <v>1493</v>
      </c>
      <c r="C359" s="201" t="s">
        <v>1461</v>
      </c>
      <c r="D359" s="225">
        <f t="shared" si="70"/>
        <v>8333.333333333334</v>
      </c>
      <c r="E359" s="226">
        <f t="shared" si="73"/>
        <v>1666.666666666667</v>
      </c>
      <c r="F359" s="226">
        <v>10000</v>
      </c>
      <c r="G359" s="150">
        <f aca="true" t="shared" si="80" ref="G359:I360">ROUNDUP(F359*1.05,0)</f>
        <v>10500</v>
      </c>
      <c r="H359" s="150">
        <f t="shared" si="80"/>
        <v>11025</v>
      </c>
      <c r="I359" s="150">
        <f t="shared" si="80"/>
        <v>11577</v>
      </c>
      <c r="J359" s="276">
        <f t="shared" si="77"/>
        <v>12735</v>
      </c>
    </row>
    <row r="360" spans="1:10" s="7" customFormat="1" ht="18.75">
      <c r="A360" s="194" t="s">
        <v>1858</v>
      </c>
      <c r="B360" s="219" t="s">
        <v>1496</v>
      </c>
      <c r="C360" s="201" t="s">
        <v>1461</v>
      </c>
      <c r="D360" s="225">
        <f t="shared" si="70"/>
        <v>15916.666666666668</v>
      </c>
      <c r="E360" s="226">
        <f t="shared" si="73"/>
        <v>3183.333333333334</v>
      </c>
      <c r="F360" s="226">
        <v>19100</v>
      </c>
      <c r="G360" s="150">
        <f t="shared" si="80"/>
        <v>20055</v>
      </c>
      <c r="H360" s="150">
        <f t="shared" si="80"/>
        <v>21058</v>
      </c>
      <c r="I360" s="150">
        <f t="shared" si="80"/>
        <v>22111</v>
      </c>
      <c r="J360" s="276">
        <f t="shared" si="77"/>
        <v>24323</v>
      </c>
    </row>
    <row r="361" spans="1:10" s="7" customFormat="1" ht="37.5">
      <c r="A361" s="281" t="s">
        <v>1638</v>
      </c>
      <c r="B361" s="221" t="s">
        <v>1651</v>
      </c>
      <c r="C361" s="201"/>
      <c r="D361" s="225"/>
      <c r="E361" s="227"/>
      <c r="F361" s="226"/>
      <c r="G361" s="150"/>
      <c r="H361" s="150"/>
      <c r="I361" s="150"/>
      <c r="J361" s="276"/>
    </row>
    <row r="362" spans="1:10" s="294" customFormat="1" ht="18.75">
      <c r="A362" s="194" t="s">
        <v>1859</v>
      </c>
      <c r="B362" s="219" t="s">
        <v>1493</v>
      </c>
      <c r="C362" s="201" t="s">
        <v>1461</v>
      </c>
      <c r="D362" s="225">
        <f aca="true" t="shared" si="81" ref="D362:D375">F362/1.2</f>
        <v>7083.333333333334</v>
      </c>
      <c r="E362" s="226">
        <f t="shared" si="73"/>
        <v>1416.666666666667</v>
      </c>
      <c r="F362" s="226">
        <v>8500</v>
      </c>
      <c r="G362" s="150">
        <f aca="true" t="shared" si="82" ref="G362:I363">ROUNDUP(F362*1.05,0)</f>
        <v>8925</v>
      </c>
      <c r="H362" s="150">
        <f t="shared" si="82"/>
        <v>9372</v>
      </c>
      <c r="I362" s="150">
        <f t="shared" si="82"/>
        <v>9841</v>
      </c>
      <c r="J362" s="276">
        <v>7000</v>
      </c>
    </row>
    <row r="363" spans="1:10" s="294" customFormat="1" ht="18.75">
      <c r="A363" s="194" t="s">
        <v>1862</v>
      </c>
      <c r="B363" s="219" t="s">
        <v>1496</v>
      </c>
      <c r="C363" s="201" t="s">
        <v>1461</v>
      </c>
      <c r="D363" s="225">
        <f t="shared" si="81"/>
        <v>12916.666666666668</v>
      </c>
      <c r="E363" s="226">
        <f t="shared" si="73"/>
        <v>2583.333333333334</v>
      </c>
      <c r="F363" s="226">
        <v>15500</v>
      </c>
      <c r="G363" s="150">
        <f t="shared" si="82"/>
        <v>16275</v>
      </c>
      <c r="H363" s="150">
        <f t="shared" si="82"/>
        <v>17089</v>
      </c>
      <c r="I363" s="150">
        <f t="shared" si="82"/>
        <v>17944</v>
      </c>
      <c r="J363" s="276">
        <v>8000</v>
      </c>
    </row>
    <row r="364" spans="1:10" s="7" customFormat="1" ht="18.75">
      <c r="A364" s="281" t="s">
        <v>1640</v>
      </c>
      <c r="B364" s="221" t="s">
        <v>1653</v>
      </c>
      <c r="C364" s="201"/>
      <c r="D364" s="225"/>
      <c r="E364" s="227"/>
      <c r="F364" s="226"/>
      <c r="G364" s="150"/>
      <c r="H364" s="150"/>
      <c r="I364" s="150"/>
      <c r="J364" s="276"/>
    </row>
    <row r="365" spans="1:10" s="7" customFormat="1" ht="18.75">
      <c r="A365" s="194" t="s">
        <v>1871</v>
      </c>
      <c r="B365" s="219" t="s">
        <v>1493</v>
      </c>
      <c r="C365" s="201" t="s">
        <v>1461</v>
      </c>
      <c r="D365" s="225">
        <f t="shared" si="81"/>
        <v>7083.333333333334</v>
      </c>
      <c r="E365" s="226">
        <f t="shared" si="73"/>
        <v>1416.666666666667</v>
      </c>
      <c r="F365" s="226">
        <v>8500</v>
      </c>
      <c r="G365" s="150">
        <f aca="true" t="shared" si="83" ref="G365:I366">ROUNDUP(F365*1.05,0)</f>
        <v>8925</v>
      </c>
      <c r="H365" s="150">
        <f t="shared" si="83"/>
        <v>9372</v>
      </c>
      <c r="I365" s="150">
        <f t="shared" si="83"/>
        <v>9841</v>
      </c>
      <c r="J365" s="276">
        <v>7000</v>
      </c>
    </row>
    <row r="366" spans="1:10" s="7" customFormat="1" ht="18.75">
      <c r="A366" s="194" t="s">
        <v>1872</v>
      </c>
      <c r="B366" s="219" t="s">
        <v>1496</v>
      </c>
      <c r="C366" s="201" t="s">
        <v>1461</v>
      </c>
      <c r="D366" s="225">
        <f t="shared" si="81"/>
        <v>12916.666666666668</v>
      </c>
      <c r="E366" s="226">
        <f t="shared" si="73"/>
        <v>2583.333333333334</v>
      </c>
      <c r="F366" s="226">
        <v>15500</v>
      </c>
      <c r="G366" s="150">
        <f t="shared" si="83"/>
        <v>16275</v>
      </c>
      <c r="H366" s="150">
        <f t="shared" si="83"/>
        <v>17089</v>
      </c>
      <c r="I366" s="150">
        <f t="shared" si="83"/>
        <v>17944</v>
      </c>
      <c r="J366" s="276">
        <v>9000</v>
      </c>
    </row>
    <row r="367" spans="1:10" s="7" customFormat="1" ht="37.5">
      <c r="A367" s="281" t="s">
        <v>1642</v>
      </c>
      <c r="B367" s="221" t="s">
        <v>1657</v>
      </c>
      <c r="C367" s="201"/>
      <c r="D367" s="225"/>
      <c r="E367" s="227"/>
      <c r="F367" s="227"/>
      <c r="G367" s="150"/>
      <c r="H367" s="150"/>
      <c r="I367" s="150"/>
      <c r="J367" s="276"/>
    </row>
    <row r="368" spans="1:10" s="7" customFormat="1" ht="18.75">
      <c r="A368" s="194" t="s">
        <v>1883</v>
      </c>
      <c r="B368" s="219" t="s">
        <v>1493</v>
      </c>
      <c r="C368" s="201" t="s">
        <v>1461</v>
      </c>
      <c r="D368" s="225">
        <f t="shared" si="81"/>
        <v>10416.666666666668</v>
      </c>
      <c r="E368" s="226">
        <f aca="true" t="shared" si="84" ref="E368:E388">D368*0.2</f>
        <v>2083.3333333333335</v>
      </c>
      <c r="F368" s="226">
        <v>12500</v>
      </c>
      <c r="G368" s="150">
        <f aca="true" t="shared" si="85" ref="G368:I369">ROUNDUP(F368*1.05,0)</f>
        <v>13125</v>
      </c>
      <c r="H368" s="150">
        <f t="shared" si="85"/>
        <v>13782</v>
      </c>
      <c r="I368" s="150">
        <f t="shared" si="85"/>
        <v>14472</v>
      </c>
      <c r="J368" s="276">
        <f t="shared" si="77"/>
        <v>15920</v>
      </c>
    </row>
    <row r="369" spans="1:10" s="7" customFormat="1" ht="18.75">
      <c r="A369" s="194" t="s">
        <v>1886</v>
      </c>
      <c r="B369" s="219" t="s">
        <v>1496</v>
      </c>
      <c r="C369" s="201" t="s">
        <v>1461</v>
      </c>
      <c r="D369" s="225">
        <f t="shared" si="81"/>
        <v>17416.666666666668</v>
      </c>
      <c r="E369" s="226">
        <f t="shared" si="84"/>
        <v>3483.333333333334</v>
      </c>
      <c r="F369" s="226">
        <v>20900</v>
      </c>
      <c r="G369" s="150">
        <f t="shared" si="85"/>
        <v>21945</v>
      </c>
      <c r="H369" s="150">
        <f t="shared" si="85"/>
        <v>23043</v>
      </c>
      <c r="I369" s="150">
        <f t="shared" si="85"/>
        <v>24196</v>
      </c>
      <c r="J369" s="276">
        <f t="shared" si="77"/>
        <v>26616</v>
      </c>
    </row>
    <row r="370" spans="1:10" s="7" customFormat="1" ht="37.5">
      <c r="A370" s="281" t="s">
        <v>1644</v>
      </c>
      <c r="B370" s="221" t="s">
        <v>2404</v>
      </c>
      <c r="C370" s="201"/>
      <c r="D370" s="225"/>
      <c r="E370" s="227"/>
      <c r="F370" s="226"/>
      <c r="G370" s="150"/>
      <c r="H370" s="150"/>
      <c r="I370" s="150"/>
      <c r="J370" s="276"/>
    </row>
    <row r="371" spans="1:10" s="294" customFormat="1" ht="18.75">
      <c r="A371" s="194" t="s">
        <v>1895</v>
      </c>
      <c r="B371" s="219" t="s">
        <v>1493</v>
      </c>
      <c r="C371" s="201" t="s">
        <v>1461</v>
      </c>
      <c r="D371" s="225">
        <f t="shared" si="81"/>
        <v>11250</v>
      </c>
      <c r="E371" s="226">
        <f t="shared" si="84"/>
        <v>2250</v>
      </c>
      <c r="F371" s="226">
        <v>13500</v>
      </c>
      <c r="G371" s="150">
        <f aca="true" t="shared" si="86" ref="G371:I372">ROUNDUP(F371*1.05,0)</f>
        <v>14175</v>
      </c>
      <c r="H371" s="150">
        <f t="shared" si="86"/>
        <v>14884</v>
      </c>
      <c r="I371" s="150">
        <f t="shared" si="86"/>
        <v>15629</v>
      </c>
      <c r="J371" s="276">
        <v>13000</v>
      </c>
    </row>
    <row r="372" spans="1:10" s="294" customFormat="1" ht="18.75">
      <c r="A372" s="194" t="s">
        <v>1898</v>
      </c>
      <c r="B372" s="219" t="s">
        <v>1496</v>
      </c>
      <c r="C372" s="201" t="s">
        <v>1461</v>
      </c>
      <c r="D372" s="225">
        <f t="shared" si="81"/>
        <v>18750</v>
      </c>
      <c r="E372" s="226">
        <f t="shared" si="84"/>
        <v>3750</v>
      </c>
      <c r="F372" s="226">
        <v>22500</v>
      </c>
      <c r="G372" s="150">
        <f t="shared" si="86"/>
        <v>23625</v>
      </c>
      <c r="H372" s="150">
        <f t="shared" si="86"/>
        <v>24807</v>
      </c>
      <c r="I372" s="150">
        <f t="shared" si="86"/>
        <v>26048</v>
      </c>
      <c r="J372" s="276">
        <v>14000</v>
      </c>
    </row>
    <row r="373" spans="1:10" s="7" customFormat="1" ht="18.75">
      <c r="A373" s="281" t="s">
        <v>1646</v>
      </c>
      <c r="B373" s="221" t="s">
        <v>1661</v>
      </c>
      <c r="C373" s="201"/>
      <c r="D373" s="225"/>
      <c r="E373" s="227"/>
      <c r="F373" s="227"/>
      <c r="G373" s="150"/>
      <c r="H373" s="150"/>
      <c r="I373" s="150"/>
      <c r="J373" s="276"/>
    </row>
    <row r="374" spans="1:10" s="7" customFormat="1" ht="18.75">
      <c r="A374" s="194" t="s">
        <v>1907</v>
      </c>
      <c r="B374" s="219" t="s">
        <v>1493</v>
      </c>
      <c r="C374" s="201" t="s">
        <v>1461</v>
      </c>
      <c r="D374" s="225">
        <f t="shared" si="81"/>
        <v>12083.333333333334</v>
      </c>
      <c r="E374" s="226">
        <f t="shared" si="84"/>
        <v>2416.666666666667</v>
      </c>
      <c r="F374" s="226">
        <v>14500</v>
      </c>
      <c r="G374" s="150">
        <f aca="true" t="shared" si="87" ref="G374:I375">ROUNDUP(F374*1.05,0)</f>
        <v>15225</v>
      </c>
      <c r="H374" s="150">
        <f t="shared" si="87"/>
        <v>15987</v>
      </c>
      <c r="I374" s="150">
        <f t="shared" si="87"/>
        <v>16787</v>
      </c>
      <c r="J374" s="276">
        <v>8000</v>
      </c>
    </row>
    <row r="375" spans="1:10" s="7" customFormat="1" ht="18.75">
      <c r="A375" s="194" t="s">
        <v>1910</v>
      </c>
      <c r="B375" s="219" t="s">
        <v>1496</v>
      </c>
      <c r="C375" s="201" t="s">
        <v>1461</v>
      </c>
      <c r="D375" s="225">
        <f t="shared" si="81"/>
        <v>18750</v>
      </c>
      <c r="E375" s="226">
        <f t="shared" si="84"/>
        <v>3750</v>
      </c>
      <c r="F375" s="226">
        <v>22500</v>
      </c>
      <c r="G375" s="150">
        <f t="shared" si="87"/>
        <v>23625</v>
      </c>
      <c r="H375" s="150">
        <f t="shared" si="87"/>
        <v>24807</v>
      </c>
      <c r="I375" s="150">
        <f t="shared" si="87"/>
        <v>26048</v>
      </c>
      <c r="J375" s="276">
        <v>14000</v>
      </c>
    </row>
    <row r="376" spans="1:10" s="7" customFormat="1" ht="18.75">
      <c r="A376" s="281" t="s">
        <v>1648</v>
      </c>
      <c r="B376" s="221" t="s">
        <v>1663</v>
      </c>
      <c r="C376" s="201"/>
      <c r="D376" s="225"/>
      <c r="E376" s="227"/>
      <c r="F376" s="226"/>
      <c r="G376" s="150"/>
      <c r="H376" s="150"/>
      <c r="I376" s="150"/>
      <c r="J376" s="276"/>
    </row>
    <row r="377" spans="1:10" s="7" customFormat="1" ht="18.75">
      <c r="A377" s="194" t="s">
        <v>1919</v>
      </c>
      <c r="B377" s="219" t="s">
        <v>1534</v>
      </c>
      <c r="C377" s="201"/>
      <c r="D377" s="225"/>
      <c r="E377" s="227"/>
      <c r="F377" s="226"/>
      <c r="G377" s="150"/>
      <c r="H377" s="150"/>
      <c r="I377" s="150"/>
      <c r="J377" s="276"/>
    </row>
    <row r="378" spans="1:10" s="7" customFormat="1" ht="18.75">
      <c r="A378" s="194" t="s">
        <v>1920</v>
      </c>
      <c r="B378" s="219" t="s">
        <v>1493</v>
      </c>
      <c r="C378" s="201" t="s">
        <v>1461</v>
      </c>
      <c r="D378" s="225">
        <f aca="true" t="shared" si="88" ref="D378:D437">F378/1.2</f>
        <v>13750</v>
      </c>
      <c r="E378" s="226">
        <f t="shared" si="84"/>
        <v>2750</v>
      </c>
      <c r="F378" s="226">
        <v>16500</v>
      </c>
      <c r="G378" s="150">
        <f aca="true" t="shared" si="89" ref="G378:I379">ROUNDUP(F378*1.05,0)</f>
        <v>17325</v>
      </c>
      <c r="H378" s="150">
        <f t="shared" si="89"/>
        <v>18192</v>
      </c>
      <c r="I378" s="150">
        <f t="shared" si="89"/>
        <v>19102</v>
      </c>
      <c r="J378" s="276">
        <f aca="true" t="shared" si="90" ref="J378:J419">ROUNDUP(I378*1.1,0)</f>
        <v>21013</v>
      </c>
    </row>
    <row r="379" spans="1:10" s="7" customFormat="1" ht="18.75">
      <c r="A379" s="194" t="s">
        <v>1921</v>
      </c>
      <c r="B379" s="219" t="s">
        <v>1496</v>
      </c>
      <c r="C379" s="201" t="s">
        <v>1461</v>
      </c>
      <c r="D379" s="225">
        <f t="shared" si="88"/>
        <v>21250</v>
      </c>
      <c r="E379" s="226">
        <f t="shared" si="84"/>
        <v>4250</v>
      </c>
      <c r="F379" s="226">
        <v>25500</v>
      </c>
      <c r="G379" s="150">
        <f t="shared" si="89"/>
        <v>26775</v>
      </c>
      <c r="H379" s="150">
        <f t="shared" si="89"/>
        <v>28114</v>
      </c>
      <c r="I379" s="150">
        <f t="shared" si="89"/>
        <v>29520</v>
      </c>
      <c r="J379" s="276">
        <f t="shared" si="90"/>
        <v>32472</v>
      </c>
    </row>
    <row r="380" spans="1:10" s="7" customFormat="1" ht="18.75">
      <c r="A380" s="194" t="s">
        <v>1922</v>
      </c>
      <c r="B380" s="219" t="s">
        <v>1536</v>
      </c>
      <c r="C380" s="201"/>
      <c r="D380" s="225"/>
      <c r="E380" s="227"/>
      <c r="F380" s="226"/>
      <c r="G380" s="150"/>
      <c r="H380" s="150"/>
      <c r="I380" s="150"/>
      <c r="J380" s="276"/>
    </row>
    <row r="381" spans="1:10" s="7" customFormat="1" ht="18.75">
      <c r="A381" s="194" t="s">
        <v>1923</v>
      </c>
      <c r="B381" s="219" t="s">
        <v>1493</v>
      </c>
      <c r="C381" s="201" t="s">
        <v>1461</v>
      </c>
      <c r="D381" s="225">
        <f t="shared" si="88"/>
        <v>14166.666666666668</v>
      </c>
      <c r="E381" s="226">
        <f t="shared" si="84"/>
        <v>2833.333333333334</v>
      </c>
      <c r="F381" s="226">
        <v>17000</v>
      </c>
      <c r="G381" s="150">
        <f aca="true" t="shared" si="91" ref="G381:I382">ROUNDUP(F381*1.05,0)</f>
        <v>17850</v>
      </c>
      <c r="H381" s="150">
        <f t="shared" si="91"/>
        <v>18743</v>
      </c>
      <c r="I381" s="150">
        <f t="shared" si="91"/>
        <v>19681</v>
      </c>
      <c r="J381" s="276">
        <f t="shared" si="90"/>
        <v>21650</v>
      </c>
    </row>
    <row r="382" spans="1:10" s="7" customFormat="1" ht="18.75">
      <c r="A382" s="194" t="s">
        <v>1924</v>
      </c>
      <c r="B382" s="219" t="s">
        <v>1496</v>
      </c>
      <c r="C382" s="201" t="s">
        <v>1461</v>
      </c>
      <c r="D382" s="225">
        <f t="shared" si="88"/>
        <v>22083.333333333336</v>
      </c>
      <c r="E382" s="226">
        <f t="shared" si="84"/>
        <v>4416.666666666667</v>
      </c>
      <c r="F382" s="226">
        <v>26500</v>
      </c>
      <c r="G382" s="150">
        <f t="shared" si="91"/>
        <v>27825</v>
      </c>
      <c r="H382" s="150">
        <f t="shared" si="91"/>
        <v>29217</v>
      </c>
      <c r="I382" s="150">
        <f t="shared" si="91"/>
        <v>30678</v>
      </c>
      <c r="J382" s="276">
        <f t="shared" si="90"/>
        <v>33746</v>
      </c>
    </row>
    <row r="383" spans="1:10" s="7" customFormat="1" ht="18.75">
      <c r="A383" s="194" t="s">
        <v>1925</v>
      </c>
      <c r="B383" s="219" t="s">
        <v>1549</v>
      </c>
      <c r="C383" s="201"/>
      <c r="D383" s="202"/>
      <c r="E383" s="204"/>
      <c r="F383" s="203"/>
      <c r="G383" s="150"/>
      <c r="H383" s="150"/>
      <c r="I383" s="150"/>
      <c r="J383" s="276"/>
    </row>
    <row r="384" spans="1:10" s="7" customFormat="1" ht="18.75">
      <c r="A384" s="194" t="s">
        <v>1926</v>
      </c>
      <c r="B384" s="219" t="s">
        <v>1493</v>
      </c>
      <c r="C384" s="201" t="s">
        <v>1461</v>
      </c>
      <c r="D384" s="225">
        <f t="shared" si="88"/>
        <v>14583.333333333334</v>
      </c>
      <c r="E384" s="226">
        <f t="shared" si="84"/>
        <v>2916.666666666667</v>
      </c>
      <c r="F384" s="226">
        <v>17500</v>
      </c>
      <c r="G384" s="150">
        <f aca="true" t="shared" si="92" ref="G384:I385">ROUNDUP(F384*1.05,0)</f>
        <v>18375</v>
      </c>
      <c r="H384" s="150">
        <f t="shared" si="92"/>
        <v>19294</v>
      </c>
      <c r="I384" s="150">
        <f t="shared" si="92"/>
        <v>20259</v>
      </c>
      <c r="J384" s="276">
        <f t="shared" si="90"/>
        <v>22285</v>
      </c>
    </row>
    <row r="385" spans="1:10" s="7" customFormat="1" ht="18.75">
      <c r="A385" s="194" t="s">
        <v>1927</v>
      </c>
      <c r="B385" s="219" t="s">
        <v>1496</v>
      </c>
      <c r="C385" s="201" t="s">
        <v>1461</v>
      </c>
      <c r="D385" s="225">
        <f t="shared" si="88"/>
        <v>22916.666666666668</v>
      </c>
      <c r="E385" s="226">
        <f t="shared" si="84"/>
        <v>4583.333333333334</v>
      </c>
      <c r="F385" s="226">
        <v>27500</v>
      </c>
      <c r="G385" s="150">
        <f t="shared" si="92"/>
        <v>28875</v>
      </c>
      <c r="H385" s="150">
        <f t="shared" si="92"/>
        <v>30319</v>
      </c>
      <c r="I385" s="150">
        <f t="shared" si="92"/>
        <v>31835</v>
      </c>
      <c r="J385" s="276">
        <f t="shared" si="90"/>
        <v>35019</v>
      </c>
    </row>
    <row r="386" spans="1:10" s="7" customFormat="1" ht="18.75">
      <c r="A386" s="194" t="s">
        <v>1928</v>
      </c>
      <c r="B386" s="219" t="s">
        <v>1543</v>
      </c>
      <c r="C386" s="201"/>
      <c r="D386" s="225"/>
      <c r="E386" s="227"/>
      <c r="F386" s="226"/>
      <c r="G386" s="150"/>
      <c r="H386" s="150"/>
      <c r="I386" s="150"/>
      <c r="J386" s="276"/>
    </row>
    <row r="387" spans="1:10" s="7" customFormat="1" ht="18.75">
      <c r="A387" s="194" t="s">
        <v>1929</v>
      </c>
      <c r="B387" s="219" t="s">
        <v>1493</v>
      </c>
      <c r="C387" s="201" t="s">
        <v>1461</v>
      </c>
      <c r="D387" s="225">
        <f t="shared" si="88"/>
        <v>15416.666666666668</v>
      </c>
      <c r="E387" s="226">
        <f t="shared" si="84"/>
        <v>3083.333333333334</v>
      </c>
      <c r="F387" s="226">
        <v>18500</v>
      </c>
      <c r="G387" s="150">
        <f aca="true" t="shared" si="93" ref="G387:I388">ROUNDUP(F387*1.05,0)</f>
        <v>19425</v>
      </c>
      <c r="H387" s="150">
        <f t="shared" si="93"/>
        <v>20397</v>
      </c>
      <c r="I387" s="150">
        <f t="shared" si="93"/>
        <v>21417</v>
      </c>
      <c r="J387" s="276">
        <f t="shared" si="90"/>
        <v>23559</v>
      </c>
    </row>
    <row r="388" spans="1:10" s="7" customFormat="1" ht="18.75">
      <c r="A388" s="194" t="s">
        <v>1930</v>
      </c>
      <c r="B388" s="219" t="s">
        <v>1496</v>
      </c>
      <c r="C388" s="201" t="s">
        <v>1461</v>
      </c>
      <c r="D388" s="225">
        <f t="shared" si="88"/>
        <v>24375</v>
      </c>
      <c r="E388" s="226">
        <f t="shared" si="84"/>
        <v>4875</v>
      </c>
      <c r="F388" s="226">
        <v>29250</v>
      </c>
      <c r="G388" s="150">
        <f t="shared" si="93"/>
        <v>30713</v>
      </c>
      <c r="H388" s="150">
        <f t="shared" si="93"/>
        <v>32249</v>
      </c>
      <c r="I388" s="150">
        <f t="shared" si="93"/>
        <v>33862</v>
      </c>
      <c r="J388" s="276">
        <f t="shared" si="90"/>
        <v>37249</v>
      </c>
    </row>
    <row r="389" spans="1:10" s="7" customFormat="1" ht="18.75">
      <c r="A389" s="281" t="s">
        <v>1650</v>
      </c>
      <c r="B389" s="221" t="s">
        <v>1665</v>
      </c>
      <c r="C389" s="201"/>
      <c r="D389" s="225"/>
      <c r="E389" s="227"/>
      <c r="F389" s="227"/>
      <c r="G389" s="150"/>
      <c r="H389" s="150"/>
      <c r="I389" s="150"/>
      <c r="J389" s="276"/>
    </row>
    <row r="390" spans="1:10" s="7" customFormat="1" ht="18.75">
      <c r="A390" s="194" t="s">
        <v>1931</v>
      </c>
      <c r="B390" s="219" t="s">
        <v>1534</v>
      </c>
      <c r="C390" s="201"/>
      <c r="D390" s="225"/>
      <c r="E390" s="227"/>
      <c r="F390" s="227"/>
      <c r="G390" s="150"/>
      <c r="H390" s="150"/>
      <c r="I390" s="150"/>
      <c r="J390" s="276"/>
    </row>
    <row r="391" spans="1:10" s="7" customFormat="1" ht="18.75">
      <c r="A391" s="194" t="s">
        <v>1932</v>
      </c>
      <c r="B391" s="219" t="s">
        <v>1493</v>
      </c>
      <c r="C391" s="201" t="s">
        <v>1461</v>
      </c>
      <c r="D391" s="225">
        <f t="shared" si="88"/>
        <v>12083.333333333334</v>
      </c>
      <c r="E391" s="226">
        <f aca="true" t="shared" si="94" ref="E391:E446">D391*0.2</f>
        <v>2416.666666666667</v>
      </c>
      <c r="F391" s="226">
        <v>14500</v>
      </c>
      <c r="G391" s="150">
        <f aca="true" t="shared" si="95" ref="G391:I392">ROUNDUP(F391*1.05,0)</f>
        <v>15225</v>
      </c>
      <c r="H391" s="150">
        <f t="shared" si="95"/>
        <v>15987</v>
      </c>
      <c r="I391" s="150">
        <f t="shared" si="95"/>
        <v>16787</v>
      </c>
      <c r="J391" s="276">
        <f t="shared" si="90"/>
        <v>18466</v>
      </c>
    </row>
    <row r="392" spans="1:10" s="7" customFormat="1" ht="18.75">
      <c r="A392" s="194" t="s">
        <v>1933</v>
      </c>
      <c r="B392" s="219" t="s">
        <v>1496</v>
      </c>
      <c r="C392" s="201" t="s">
        <v>1461</v>
      </c>
      <c r="D392" s="225">
        <f t="shared" si="88"/>
        <v>18750</v>
      </c>
      <c r="E392" s="226">
        <f t="shared" si="94"/>
        <v>3750</v>
      </c>
      <c r="F392" s="226">
        <v>22500</v>
      </c>
      <c r="G392" s="150">
        <f t="shared" si="95"/>
        <v>23625</v>
      </c>
      <c r="H392" s="150">
        <f t="shared" si="95"/>
        <v>24807</v>
      </c>
      <c r="I392" s="150">
        <f t="shared" si="95"/>
        <v>26048</v>
      </c>
      <c r="J392" s="276">
        <f t="shared" si="90"/>
        <v>28653</v>
      </c>
    </row>
    <row r="393" spans="1:10" s="7" customFormat="1" ht="18.75">
      <c r="A393" s="194" t="s">
        <v>1934</v>
      </c>
      <c r="B393" s="219" t="s">
        <v>1536</v>
      </c>
      <c r="C393" s="201"/>
      <c r="D393" s="225"/>
      <c r="E393" s="227"/>
      <c r="F393" s="226"/>
      <c r="G393" s="150"/>
      <c r="H393" s="150"/>
      <c r="I393" s="150"/>
      <c r="J393" s="276"/>
    </row>
    <row r="394" spans="1:10" s="7" customFormat="1" ht="18.75">
      <c r="A394" s="194" t="s">
        <v>1935</v>
      </c>
      <c r="B394" s="219" t="s">
        <v>1493</v>
      </c>
      <c r="C394" s="201" t="s">
        <v>1461</v>
      </c>
      <c r="D394" s="225">
        <f t="shared" si="88"/>
        <v>12500</v>
      </c>
      <c r="E394" s="226">
        <f t="shared" si="94"/>
        <v>2500</v>
      </c>
      <c r="F394" s="226">
        <v>15000</v>
      </c>
      <c r="G394" s="150">
        <f aca="true" t="shared" si="96" ref="G394:I395">ROUNDUP(F394*1.05,0)</f>
        <v>15750</v>
      </c>
      <c r="H394" s="150">
        <f t="shared" si="96"/>
        <v>16538</v>
      </c>
      <c r="I394" s="150">
        <f t="shared" si="96"/>
        <v>17365</v>
      </c>
      <c r="J394" s="276">
        <f t="shared" si="90"/>
        <v>19102</v>
      </c>
    </row>
    <row r="395" spans="1:10" s="7" customFormat="1" ht="18.75">
      <c r="A395" s="194" t="s">
        <v>1936</v>
      </c>
      <c r="B395" s="219" t="s">
        <v>1496</v>
      </c>
      <c r="C395" s="201" t="s">
        <v>1461</v>
      </c>
      <c r="D395" s="225">
        <f t="shared" si="88"/>
        <v>19583.333333333336</v>
      </c>
      <c r="E395" s="226">
        <f t="shared" si="94"/>
        <v>3916.6666666666674</v>
      </c>
      <c r="F395" s="226">
        <v>23500</v>
      </c>
      <c r="G395" s="150">
        <f t="shared" si="96"/>
        <v>24675</v>
      </c>
      <c r="H395" s="150">
        <f t="shared" si="96"/>
        <v>25909</v>
      </c>
      <c r="I395" s="150">
        <f t="shared" si="96"/>
        <v>27205</v>
      </c>
      <c r="J395" s="276">
        <f t="shared" si="90"/>
        <v>29926</v>
      </c>
    </row>
    <row r="396" spans="1:10" s="7" customFormat="1" ht="18.75">
      <c r="A396" s="194" t="s">
        <v>1937</v>
      </c>
      <c r="B396" s="219" t="s">
        <v>1549</v>
      </c>
      <c r="C396" s="201"/>
      <c r="D396" s="225"/>
      <c r="E396" s="227"/>
      <c r="F396" s="226"/>
      <c r="G396" s="150"/>
      <c r="H396" s="150"/>
      <c r="I396" s="150"/>
      <c r="J396" s="276"/>
    </row>
    <row r="397" spans="1:10" s="7" customFormat="1" ht="18.75">
      <c r="A397" s="194" t="s">
        <v>1938</v>
      </c>
      <c r="B397" s="219" t="s">
        <v>1493</v>
      </c>
      <c r="C397" s="201" t="s">
        <v>1461</v>
      </c>
      <c r="D397" s="225">
        <f t="shared" si="88"/>
        <v>12916.666666666668</v>
      </c>
      <c r="E397" s="226">
        <f t="shared" si="94"/>
        <v>2583.333333333334</v>
      </c>
      <c r="F397" s="226">
        <v>15500</v>
      </c>
      <c r="G397" s="150">
        <f aca="true" t="shared" si="97" ref="G397:I398">ROUNDUP(F397*1.05,0)</f>
        <v>16275</v>
      </c>
      <c r="H397" s="150">
        <f t="shared" si="97"/>
        <v>17089</v>
      </c>
      <c r="I397" s="150">
        <f t="shared" si="97"/>
        <v>17944</v>
      </c>
      <c r="J397" s="276">
        <f t="shared" si="90"/>
        <v>19739</v>
      </c>
    </row>
    <row r="398" spans="1:10" s="7" customFormat="1" ht="18.75">
      <c r="A398" s="194" t="s">
        <v>1939</v>
      </c>
      <c r="B398" s="219" t="s">
        <v>1496</v>
      </c>
      <c r="C398" s="201" t="s">
        <v>1461</v>
      </c>
      <c r="D398" s="225">
        <f t="shared" si="88"/>
        <v>20416.666666666668</v>
      </c>
      <c r="E398" s="226">
        <f t="shared" si="94"/>
        <v>4083.333333333334</v>
      </c>
      <c r="F398" s="226">
        <v>24500</v>
      </c>
      <c r="G398" s="150">
        <f t="shared" si="97"/>
        <v>25725</v>
      </c>
      <c r="H398" s="150">
        <f t="shared" si="97"/>
        <v>27012</v>
      </c>
      <c r="I398" s="150">
        <f t="shared" si="97"/>
        <v>28363</v>
      </c>
      <c r="J398" s="276">
        <f t="shared" si="90"/>
        <v>31200</v>
      </c>
    </row>
    <row r="399" spans="1:10" s="7" customFormat="1" ht="18.75">
      <c r="A399" s="194" t="s">
        <v>1940</v>
      </c>
      <c r="B399" s="219" t="s">
        <v>1543</v>
      </c>
      <c r="C399" s="201"/>
      <c r="D399" s="225"/>
      <c r="E399" s="227"/>
      <c r="F399" s="226"/>
      <c r="G399" s="150"/>
      <c r="H399" s="150"/>
      <c r="I399" s="150"/>
      <c r="J399" s="276"/>
    </row>
    <row r="400" spans="1:10" s="7" customFormat="1" ht="18.75">
      <c r="A400" s="194" t="s">
        <v>1941</v>
      </c>
      <c r="B400" s="219" t="s">
        <v>1493</v>
      </c>
      <c r="C400" s="201" t="s">
        <v>1461</v>
      </c>
      <c r="D400" s="225">
        <f t="shared" si="88"/>
        <v>13750</v>
      </c>
      <c r="E400" s="226">
        <f t="shared" si="94"/>
        <v>2750</v>
      </c>
      <c r="F400" s="226">
        <v>16500</v>
      </c>
      <c r="G400" s="150">
        <f aca="true" t="shared" si="98" ref="G400:I402">ROUNDUP(F400*1.05,0)</f>
        <v>17325</v>
      </c>
      <c r="H400" s="150">
        <f t="shared" si="98"/>
        <v>18192</v>
      </c>
      <c r="I400" s="150">
        <f t="shared" si="98"/>
        <v>19102</v>
      </c>
      <c r="J400" s="276">
        <f t="shared" si="90"/>
        <v>21013</v>
      </c>
    </row>
    <row r="401" spans="1:10" s="7" customFormat="1" ht="18.75">
      <c r="A401" s="194" t="s">
        <v>1942</v>
      </c>
      <c r="B401" s="219" t="s">
        <v>1496</v>
      </c>
      <c r="C401" s="201" t="s">
        <v>1461</v>
      </c>
      <c r="D401" s="225">
        <f t="shared" si="88"/>
        <v>21875</v>
      </c>
      <c r="E401" s="226">
        <f t="shared" si="94"/>
        <v>4375</v>
      </c>
      <c r="F401" s="226">
        <v>26250</v>
      </c>
      <c r="G401" s="150">
        <f t="shared" si="98"/>
        <v>27563</v>
      </c>
      <c r="H401" s="150">
        <f t="shared" si="98"/>
        <v>28942</v>
      </c>
      <c r="I401" s="150">
        <f t="shared" si="98"/>
        <v>30390</v>
      </c>
      <c r="J401" s="276">
        <f t="shared" si="90"/>
        <v>33429</v>
      </c>
    </row>
    <row r="402" spans="1:10" s="7" customFormat="1" ht="18.75">
      <c r="A402" s="194" t="s">
        <v>1650</v>
      </c>
      <c r="B402" s="219" t="s">
        <v>1667</v>
      </c>
      <c r="C402" s="201" t="s">
        <v>1247</v>
      </c>
      <c r="D402" s="225">
        <f t="shared" si="88"/>
        <v>5833.333333333334</v>
      </c>
      <c r="E402" s="226">
        <f t="shared" si="94"/>
        <v>1166.6666666666667</v>
      </c>
      <c r="F402" s="226">
        <v>7000</v>
      </c>
      <c r="G402" s="150">
        <f t="shared" si="98"/>
        <v>7350</v>
      </c>
      <c r="H402" s="150">
        <f t="shared" si="98"/>
        <v>7718</v>
      </c>
      <c r="I402" s="150">
        <f t="shared" si="98"/>
        <v>8104</v>
      </c>
      <c r="J402" s="276">
        <f t="shared" si="90"/>
        <v>8915</v>
      </c>
    </row>
    <row r="403" spans="1:10" s="7" customFormat="1" ht="18.75">
      <c r="A403" s="281" t="s">
        <v>1652</v>
      </c>
      <c r="B403" s="221" t="s">
        <v>1669</v>
      </c>
      <c r="C403" s="201"/>
      <c r="D403" s="225"/>
      <c r="E403" s="227"/>
      <c r="F403" s="226"/>
      <c r="G403" s="150"/>
      <c r="H403" s="150"/>
      <c r="I403" s="150"/>
      <c r="J403" s="276"/>
    </row>
    <row r="404" spans="1:10" s="7" customFormat="1" ht="18.75">
      <c r="A404" s="194" t="s">
        <v>1943</v>
      </c>
      <c r="B404" s="219" t="s">
        <v>1534</v>
      </c>
      <c r="C404" s="201"/>
      <c r="D404" s="225"/>
      <c r="E404" s="227"/>
      <c r="F404" s="226"/>
      <c r="G404" s="150"/>
      <c r="H404" s="150"/>
      <c r="I404" s="150"/>
      <c r="J404" s="276"/>
    </row>
    <row r="405" spans="1:10" s="7" customFormat="1" ht="18.75">
      <c r="A405" s="194" t="s">
        <v>1944</v>
      </c>
      <c r="B405" s="219" t="s">
        <v>1493</v>
      </c>
      <c r="C405" s="201" t="s">
        <v>1461</v>
      </c>
      <c r="D405" s="225">
        <f t="shared" si="88"/>
        <v>13750</v>
      </c>
      <c r="E405" s="226">
        <f t="shared" si="94"/>
        <v>2750</v>
      </c>
      <c r="F405" s="226">
        <v>16500</v>
      </c>
      <c r="G405" s="150">
        <f aca="true" t="shared" si="99" ref="G405:I406">ROUNDUP(F405*1.05,0)</f>
        <v>17325</v>
      </c>
      <c r="H405" s="150">
        <f t="shared" si="99"/>
        <v>18192</v>
      </c>
      <c r="I405" s="150">
        <f t="shared" si="99"/>
        <v>19102</v>
      </c>
      <c r="J405" s="276">
        <f t="shared" si="90"/>
        <v>21013</v>
      </c>
    </row>
    <row r="406" spans="1:10" s="7" customFormat="1" ht="18.75">
      <c r="A406" s="194" t="s">
        <v>1945</v>
      </c>
      <c r="B406" s="219" t="s">
        <v>1496</v>
      </c>
      <c r="C406" s="201" t="s">
        <v>1461</v>
      </c>
      <c r="D406" s="225">
        <f t="shared" si="88"/>
        <v>22750</v>
      </c>
      <c r="E406" s="226">
        <f t="shared" si="94"/>
        <v>4550</v>
      </c>
      <c r="F406" s="226">
        <v>27300</v>
      </c>
      <c r="G406" s="150">
        <f t="shared" si="99"/>
        <v>28665</v>
      </c>
      <c r="H406" s="150">
        <f t="shared" si="99"/>
        <v>30099</v>
      </c>
      <c r="I406" s="150">
        <f t="shared" si="99"/>
        <v>31604</v>
      </c>
      <c r="J406" s="276">
        <f t="shared" si="90"/>
        <v>34765</v>
      </c>
    </row>
    <row r="407" spans="1:10" s="7" customFormat="1" ht="18.75">
      <c r="A407" s="194" t="s">
        <v>1946</v>
      </c>
      <c r="B407" s="219" t="s">
        <v>1536</v>
      </c>
      <c r="C407" s="201"/>
      <c r="D407" s="225"/>
      <c r="E407" s="227"/>
      <c r="F407" s="226"/>
      <c r="G407" s="150"/>
      <c r="H407" s="150"/>
      <c r="I407" s="150"/>
      <c r="J407" s="276"/>
    </row>
    <row r="408" spans="1:10" s="7" customFormat="1" ht="18.75">
      <c r="A408" s="194" t="s">
        <v>1947</v>
      </c>
      <c r="B408" s="219" t="s">
        <v>1493</v>
      </c>
      <c r="C408" s="201" t="s">
        <v>1461</v>
      </c>
      <c r="D408" s="225">
        <f t="shared" si="88"/>
        <v>14166.666666666668</v>
      </c>
      <c r="E408" s="226">
        <f t="shared" si="94"/>
        <v>2833.333333333334</v>
      </c>
      <c r="F408" s="226">
        <v>17000</v>
      </c>
      <c r="G408" s="150">
        <f aca="true" t="shared" si="100" ref="G408:I409">ROUNDUP(F408*1.05,0)</f>
        <v>17850</v>
      </c>
      <c r="H408" s="150">
        <f t="shared" si="100"/>
        <v>18743</v>
      </c>
      <c r="I408" s="150">
        <f t="shared" si="100"/>
        <v>19681</v>
      </c>
      <c r="J408" s="276">
        <f t="shared" si="90"/>
        <v>21650</v>
      </c>
    </row>
    <row r="409" spans="1:10" s="7" customFormat="1" ht="18.75">
      <c r="A409" s="194" t="s">
        <v>1948</v>
      </c>
      <c r="B409" s="219" t="s">
        <v>1496</v>
      </c>
      <c r="C409" s="201" t="s">
        <v>1461</v>
      </c>
      <c r="D409" s="225">
        <f t="shared" si="88"/>
        <v>23666.666666666668</v>
      </c>
      <c r="E409" s="226">
        <f t="shared" si="94"/>
        <v>4733.333333333334</v>
      </c>
      <c r="F409" s="226">
        <v>28400</v>
      </c>
      <c r="G409" s="150">
        <f t="shared" si="100"/>
        <v>29820</v>
      </c>
      <c r="H409" s="150">
        <f t="shared" si="100"/>
        <v>31311</v>
      </c>
      <c r="I409" s="150">
        <f t="shared" si="100"/>
        <v>32877</v>
      </c>
      <c r="J409" s="276">
        <f t="shared" si="90"/>
        <v>36165</v>
      </c>
    </row>
    <row r="410" spans="1:10" s="7" customFormat="1" ht="18.75">
      <c r="A410" s="281" t="s">
        <v>1654</v>
      </c>
      <c r="B410" s="221" t="s">
        <v>1671</v>
      </c>
      <c r="C410" s="201"/>
      <c r="D410" s="225"/>
      <c r="E410" s="227"/>
      <c r="F410" s="226"/>
      <c r="G410" s="150"/>
      <c r="H410" s="150"/>
      <c r="I410" s="150"/>
      <c r="J410" s="276"/>
    </row>
    <row r="411" spans="1:10" s="7" customFormat="1" ht="18.75">
      <c r="A411" s="194" t="s">
        <v>2395</v>
      </c>
      <c r="B411" s="219" t="s">
        <v>1534</v>
      </c>
      <c r="C411" s="201"/>
      <c r="D411" s="225"/>
      <c r="E411" s="227"/>
      <c r="F411" s="226"/>
      <c r="G411" s="150"/>
      <c r="H411" s="150"/>
      <c r="I411" s="150"/>
      <c r="J411" s="276"/>
    </row>
    <row r="412" spans="1:10" s="7" customFormat="1" ht="18.75">
      <c r="A412" s="194" t="s">
        <v>2396</v>
      </c>
      <c r="B412" s="219" t="s">
        <v>1493</v>
      </c>
      <c r="C412" s="201" t="s">
        <v>1461</v>
      </c>
      <c r="D412" s="225">
        <f t="shared" si="88"/>
        <v>17916.666666666668</v>
      </c>
      <c r="E412" s="226">
        <f t="shared" si="94"/>
        <v>3583.333333333334</v>
      </c>
      <c r="F412" s="226">
        <v>21500</v>
      </c>
      <c r="G412" s="150">
        <f aca="true" t="shared" si="101" ref="G412:I413">ROUNDUP(F412*1.05,0)</f>
        <v>22575</v>
      </c>
      <c r="H412" s="150">
        <f t="shared" si="101"/>
        <v>23704</v>
      </c>
      <c r="I412" s="150">
        <f t="shared" si="101"/>
        <v>24890</v>
      </c>
      <c r="J412" s="276">
        <f t="shared" si="90"/>
        <v>27379</v>
      </c>
    </row>
    <row r="413" spans="1:10" s="7" customFormat="1" ht="18.75">
      <c r="A413" s="194" t="s">
        <v>2397</v>
      </c>
      <c r="B413" s="219" t="s">
        <v>1496</v>
      </c>
      <c r="C413" s="201" t="s">
        <v>1461</v>
      </c>
      <c r="D413" s="225">
        <f t="shared" si="88"/>
        <v>29416.666666666668</v>
      </c>
      <c r="E413" s="226">
        <f t="shared" si="94"/>
        <v>5883.333333333334</v>
      </c>
      <c r="F413" s="226">
        <v>35300</v>
      </c>
      <c r="G413" s="150">
        <f t="shared" si="101"/>
        <v>37065</v>
      </c>
      <c r="H413" s="150">
        <f t="shared" si="101"/>
        <v>38919</v>
      </c>
      <c r="I413" s="150">
        <f t="shared" si="101"/>
        <v>40865</v>
      </c>
      <c r="J413" s="276">
        <f t="shared" si="90"/>
        <v>44952</v>
      </c>
    </row>
    <row r="414" spans="1:10" s="7" customFormat="1" ht="18.75">
      <c r="A414" s="194" t="s">
        <v>2398</v>
      </c>
      <c r="B414" s="219" t="s">
        <v>1536</v>
      </c>
      <c r="C414" s="201"/>
      <c r="D414" s="225"/>
      <c r="E414" s="227"/>
      <c r="F414" s="226"/>
      <c r="G414" s="150"/>
      <c r="H414" s="150"/>
      <c r="I414" s="150"/>
      <c r="J414" s="276"/>
    </row>
    <row r="415" spans="1:10" s="7" customFormat="1" ht="18.75">
      <c r="A415" s="194" t="s">
        <v>2399</v>
      </c>
      <c r="B415" s="219" t="s">
        <v>1493</v>
      </c>
      <c r="C415" s="201" t="s">
        <v>1461</v>
      </c>
      <c r="D415" s="225">
        <f t="shared" si="88"/>
        <v>19166.666666666668</v>
      </c>
      <c r="E415" s="226">
        <f t="shared" si="94"/>
        <v>3833.333333333334</v>
      </c>
      <c r="F415" s="226">
        <v>23000</v>
      </c>
      <c r="G415" s="150">
        <f aca="true" t="shared" si="102" ref="G415:I416">ROUNDUP(F415*1.05,0)</f>
        <v>24150</v>
      </c>
      <c r="H415" s="150">
        <f t="shared" si="102"/>
        <v>25358</v>
      </c>
      <c r="I415" s="150">
        <f t="shared" si="102"/>
        <v>26626</v>
      </c>
      <c r="J415" s="276">
        <f t="shared" si="90"/>
        <v>29289</v>
      </c>
    </row>
    <row r="416" spans="1:10" s="7" customFormat="1" ht="18.75">
      <c r="A416" s="194" t="s">
        <v>2400</v>
      </c>
      <c r="B416" s="219" t="s">
        <v>1496</v>
      </c>
      <c r="C416" s="201" t="s">
        <v>1461</v>
      </c>
      <c r="D416" s="225">
        <f t="shared" si="88"/>
        <v>31666.666666666668</v>
      </c>
      <c r="E416" s="226">
        <f t="shared" si="94"/>
        <v>6333.333333333334</v>
      </c>
      <c r="F416" s="226">
        <v>38000</v>
      </c>
      <c r="G416" s="150">
        <f t="shared" si="102"/>
        <v>39900</v>
      </c>
      <c r="H416" s="150">
        <f t="shared" si="102"/>
        <v>41895</v>
      </c>
      <c r="I416" s="150">
        <f t="shared" si="102"/>
        <v>43990</v>
      </c>
      <c r="J416" s="276">
        <f t="shared" si="90"/>
        <v>48389</v>
      </c>
    </row>
    <row r="417" spans="1:10" s="7" customFormat="1" ht="18.75">
      <c r="A417" s="281" t="s">
        <v>1656</v>
      </c>
      <c r="B417" s="221" t="s">
        <v>1673</v>
      </c>
      <c r="C417" s="201"/>
      <c r="D417" s="225"/>
      <c r="E417" s="227"/>
      <c r="F417" s="226"/>
      <c r="G417" s="150"/>
      <c r="H417" s="150"/>
      <c r="I417" s="150"/>
      <c r="J417" s="276"/>
    </row>
    <row r="418" spans="1:10" s="7" customFormat="1" ht="18.75">
      <c r="A418" s="194" t="s">
        <v>1955</v>
      </c>
      <c r="B418" s="219" t="s">
        <v>1534</v>
      </c>
      <c r="C418" s="201"/>
      <c r="D418" s="225"/>
      <c r="E418" s="227"/>
      <c r="F418" s="226"/>
      <c r="G418" s="150"/>
      <c r="H418" s="150"/>
      <c r="I418" s="150"/>
      <c r="J418" s="276"/>
    </row>
    <row r="419" spans="1:10" s="7" customFormat="1" ht="18.75">
      <c r="A419" s="194" t="s">
        <v>1956</v>
      </c>
      <c r="B419" s="219" t="s">
        <v>1493</v>
      </c>
      <c r="C419" s="201" t="s">
        <v>1461</v>
      </c>
      <c r="D419" s="225">
        <f t="shared" si="88"/>
        <v>19583.333333333336</v>
      </c>
      <c r="E419" s="226">
        <f t="shared" si="94"/>
        <v>3916.6666666666674</v>
      </c>
      <c r="F419" s="226">
        <v>23500</v>
      </c>
      <c r="G419" s="150">
        <f aca="true" t="shared" si="103" ref="G419:I420">ROUNDUP(F419*1.05,0)</f>
        <v>24675</v>
      </c>
      <c r="H419" s="150">
        <f t="shared" si="103"/>
        <v>25909</v>
      </c>
      <c r="I419" s="150">
        <f t="shared" si="103"/>
        <v>27205</v>
      </c>
      <c r="J419" s="276">
        <f t="shared" si="90"/>
        <v>29926</v>
      </c>
    </row>
    <row r="420" spans="1:10" s="7" customFormat="1" ht="18.75">
      <c r="A420" s="194" t="s">
        <v>1957</v>
      </c>
      <c r="B420" s="219" t="s">
        <v>1496</v>
      </c>
      <c r="C420" s="201" t="s">
        <v>1461</v>
      </c>
      <c r="D420" s="225">
        <f t="shared" si="88"/>
        <v>30000</v>
      </c>
      <c r="E420" s="226">
        <f t="shared" si="94"/>
        <v>6000</v>
      </c>
      <c r="F420" s="226">
        <v>36000</v>
      </c>
      <c r="G420" s="150">
        <f t="shared" si="103"/>
        <v>37800</v>
      </c>
      <c r="H420" s="150">
        <f t="shared" si="103"/>
        <v>39690</v>
      </c>
      <c r="I420" s="150">
        <f t="shared" si="103"/>
        <v>41675</v>
      </c>
      <c r="J420" s="276">
        <f aca="true" t="shared" si="104" ref="J420:J459">ROUNDUP(I420*1.1,0)</f>
        <v>45843</v>
      </c>
    </row>
    <row r="421" spans="1:10" s="7" customFormat="1" ht="18.75">
      <c r="A421" s="194" t="s">
        <v>1958</v>
      </c>
      <c r="B421" s="219" t="s">
        <v>1536</v>
      </c>
      <c r="C421" s="201"/>
      <c r="D421" s="225"/>
      <c r="E421" s="227"/>
      <c r="F421" s="227"/>
      <c r="G421" s="150"/>
      <c r="H421" s="150"/>
      <c r="I421" s="150"/>
      <c r="J421" s="276"/>
    </row>
    <row r="422" spans="1:10" s="7" customFormat="1" ht="18.75">
      <c r="A422" s="194" t="s">
        <v>1959</v>
      </c>
      <c r="B422" s="219" t="s">
        <v>1493</v>
      </c>
      <c r="C422" s="201" t="s">
        <v>1461</v>
      </c>
      <c r="D422" s="225">
        <f t="shared" si="88"/>
        <v>21666.666666666668</v>
      </c>
      <c r="E422" s="226">
        <f t="shared" si="94"/>
        <v>4333.333333333334</v>
      </c>
      <c r="F422" s="226">
        <v>26000</v>
      </c>
      <c r="G422" s="150">
        <f aca="true" t="shared" si="105" ref="G422:I423">ROUNDUP(F422*1.05,0)</f>
        <v>27300</v>
      </c>
      <c r="H422" s="150">
        <f t="shared" si="105"/>
        <v>28665</v>
      </c>
      <c r="I422" s="150">
        <f t="shared" si="105"/>
        <v>30099</v>
      </c>
      <c r="J422" s="276">
        <f t="shared" si="104"/>
        <v>33109</v>
      </c>
    </row>
    <row r="423" spans="1:10" s="7" customFormat="1" ht="18.75">
      <c r="A423" s="194" t="s">
        <v>1960</v>
      </c>
      <c r="B423" s="219" t="s">
        <v>1496</v>
      </c>
      <c r="C423" s="201" t="s">
        <v>1461</v>
      </c>
      <c r="D423" s="225">
        <f t="shared" si="88"/>
        <v>33333.333333333336</v>
      </c>
      <c r="E423" s="226">
        <f t="shared" si="94"/>
        <v>6666.666666666668</v>
      </c>
      <c r="F423" s="226">
        <v>40000</v>
      </c>
      <c r="G423" s="150">
        <f t="shared" si="105"/>
        <v>42000</v>
      </c>
      <c r="H423" s="150">
        <f t="shared" si="105"/>
        <v>44100</v>
      </c>
      <c r="I423" s="150">
        <f t="shared" si="105"/>
        <v>46305</v>
      </c>
      <c r="J423" s="276">
        <f t="shared" si="104"/>
        <v>50936</v>
      </c>
    </row>
    <row r="424" spans="1:10" s="7" customFormat="1" ht="18.75">
      <c r="A424" s="194" t="s">
        <v>1961</v>
      </c>
      <c r="B424" s="219" t="s">
        <v>1549</v>
      </c>
      <c r="C424" s="201"/>
      <c r="D424" s="225"/>
      <c r="E424" s="227"/>
      <c r="F424" s="226"/>
      <c r="G424" s="150"/>
      <c r="H424" s="150"/>
      <c r="I424" s="150"/>
      <c r="J424" s="276"/>
    </row>
    <row r="425" spans="1:10" s="7" customFormat="1" ht="18.75">
      <c r="A425" s="194" t="s">
        <v>1962</v>
      </c>
      <c r="B425" s="219" t="s">
        <v>1493</v>
      </c>
      <c r="C425" s="201" t="s">
        <v>1461</v>
      </c>
      <c r="D425" s="225">
        <f t="shared" si="88"/>
        <v>22916.666666666668</v>
      </c>
      <c r="E425" s="226">
        <f t="shared" si="94"/>
        <v>4583.333333333334</v>
      </c>
      <c r="F425" s="226">
        <v>27500</v>
      </c>
      <c r="G425" s="150">
        <f aca="true" t="shared" si="106" ref="G425:I426">ROUNDUP(F425*1.05,0)</f>
        <v>28875</v>
      </c>
      <c r="H425" s="150">
        <f t="shared" si="106"/>
        <v>30319</v>
      </c>
      <c r="I425" s="150">
        <f t="shared" si="106"/>
        <v>31835</v>
      </c>
      <c r="J425" s="276">
        <f t="shared" si="104"/>
        <v>35019</v>
      </c>
    </row>
    <row r="426" spans="1:10" s="7" customFormat="1" ht="18.75">
      <c r="A426" s="194" t="s">
        <v>1963</v>
      </c>
      <c r="B426" s="219" t="s">
        <v>1496</v>
      </c>
      <c r="C426" s="201" t="s">
        <v>1461</v>
      </c>
      <c r="D426" s="225">
        <f t="shared" si="88"/>
        <v>35416.66666666667</v>
      </c>
      <c r="E426" s="226">
        <f t="shared" si="94"/>
        <v>7083.333333333335</v>
      </c>
      <c r="F426" s="226">
        <v>42500</v>
      </c>
      <c r="G426" s="150">
        <f t="shared" si="106"/>
        <v>44625</v>
      </c>
      <c r="H426" s="150">
        <f t="shared" si="106"/>
        <v>46857</v>
      </c>
      <c r="I426" s="150">
        <f t="shared" si="106"/>
        <v>49200</v>
      </c>
      <c r="J426" s="276">
        <f t="shared" si="104"/>
        <v>54120</v>
      </c>
    </row>
    <row r="427" spans="1:10" s="7" customFormat="1" ht="18.75">
      <c r="A427" s="194" t="s">
        <v>1964</v>
      </c>
      <c r="B427" s="219" t="s">
        <v>1543</v>
      </c>
      <c r="C427" s="201"/>
      <c r="D427" s="202"/>
      <c r="E427" s="204"/>
      <c r="F427" s="203"/>
      <c r="G427" s="150"/>
      <c r="H427" s="150"/>
      <c r="I427" s="150"/>
      <c r="J427" s="276"/>
    </row>
    <row r="428" spans="1:10" s="7" customFormat="1" ht="18.75">
      <c r="A428" s="194" t="s">
        <v>1965</v>
      </c>
      <c r="B428" s="219" t="s">
        <v>1493</v>
      </c>
      <c r="C428" s="201" t="s">
        <v>1461</v>
      </c>
      <c r="D428" s="225">
        <f t="shared" si="88"/>
        <v>23750</v>
      </c>
      <c r="E428" s="226">
        <f t="shared" si="94"/>
        <v>4750</v>
      </c>
      <c r="F428" s="226">
        <v>28500</v>
      </c>
      <c r="G428" s="150">
        <f aca="true" t="shared" si="107" ref="G428:I430">ROUNDUP(F428*1.05,0)</f>
        <v>29925</v>
      </c>
      <c r="H428" s="150">
        <f t="shared" si="107"/>
        <v>31422</v>
      </c>
      <c r="I428" s="150">
        <f t="shared" si="107"/>
        <v>32994</v>
      </c>
      <c r="J428" s="276">
        <f t="shared" si="104"/>
        <v>36294</v>
      </c>
    </row>
    <row r="429" spans="1:10" s="7" customFormat="1" ht="18.75">
      <c r="A429" s="194" t="s">
        <v>1966</v>
      </c>
      <c r="B429" s="219" t="s">
        <v>1496</v>
      </c>
      <c r="C429" s="201" t="s">
        <v>1461</v>
      </c>
      <c r="D429" s="225">
        <f t="shared" si="88"/>
        <v>37708.333333333336</v>
      </c>
      <c r="E429" s="226">
        <f t="shared" si="94"/>
        <v>7541.666666666668</v>
      </c>
      <c r="F429" s="226">
        <v>45250</v>
      </c>
      <c r="G429" s="150">
        <f t="shared" si="107"/>
        <v>47513</v>
      </c>
      <c r="H429" s="150">
        <f t="shared" si="107"/>
        <v>49889</v>
      </c>
      <c r="I429" s="150">
        <f t="shared" si="107"/>
        <v>52384</v>
      </c>
      <c r="J429" s="276">
        <f t="shared" si="104"/>
        <v>57623</v>
      </c>
    </row>
    <row r="430" spans="1:10" s="7" customFormat="1" ht="18.75">
      <c r="A430" s="194" t="s">
        <v>1656</v>
      </c>
      <c r="B430" s="219" t="s">
        <v>1675</v>
      </c>
      <c r="C430" s="201" t="s">
        <v>1247</v>
      </c>
      <c r="D430" s="225">
        <f t="shared" si="88"/>
        <v>20833.333333333336</v>
      </c>
      <c r="E430" s="226">
        <f t="shared" si="94"/>
        <v>4166.666666666667</v>
      </c>
      <c r="F430" s="226">
        <v>25000</v>
      </c>
      <c r="G430" s="150">
        <f t="shared" si="107"/>
        <v>26250</v>
      </c>
      <c r="H430" s="150">
        <f t="shared" si="107"/>
        <v>27563</v>
      </c>
      <c r="I430" s="150">
        <f t="shared" si="107"/>
        <v>28942</v>
      </c>
      <c r="J430" s="276">
        <f t="shared" si="104"/>
        <v>31837</v>
      </c>
    </row>
    <row r="431" spans="1:10" s="7" customFormat="1" ht="37.5">
      <c r="A431" s="281" t="s">
        <v>1658</v>
      </c>
      <c r="B431" s="221" t="s">
        <v>1677</v>
      </c>
      <c r="C431" s="201"/>
      <c r="D431" s="225"/>
      <c r="E431" s="227"/>
      <c r="F431" s="226"/>
      <c r="G431" s="150"/>
      <c r="H431" s="150"/>
      <c r="I431" s="150"/>
      <c r="J431" s="276"/>
    </row>
    <row r="432" spans="1:10" s="7" customFormat="1" ht="18.75">
      <c r="A432" s="281" t="s">
        <v>1967</v>
      </c>
      <c r="B432" s="221" t="s">
        <v>1534</v>
      </c>
      <c r="C432" s="201"/>
      <c r="D432" s="225"/>
      <c r="E432" s="227"/>
      <c r="F432" s="226"/>
      <c r="G432" s="150"/>
      <c r="H432" s="150"/>
      <c r="I432" s="150"/>
      <c r="J432" s="276"/>
    </row>
    <row r="433" spans="1:10" s="7" customFormat="1" ht="18.75">
      <c r="A433" s="194" t="s">
        <v>1968</v>
      </c>
      <c r="B433" s="219" t="s">
        <v>1493</v>
      </c>
      <c r="C433" s="201" t="s">
        <v>1461</v>
      </c>
      <c r="D433" s="225">
        <f t="shared" si="88"/>
        <v>17083.333333333336</v>
      </c>
      <c r="E433" s="226">
        <f t="shared" si="94"/>
        <v>3416.6666666666674</v>
      </c>
      <c r="F433" s="226">
        <v>20500</v>
      </c>
      <c r="G433" s="150">
        <f aca="true" t="shared" si="108" ref="G433:I434">ROUNDUP(F433*1.05,0)</f>
        <v>21525</v>
      </c>
      <c r="H433" s="150">
        <f t="shared" si="108"/>
        <v>22602</v>
      </c>
      <c r="I433" s="150">
        <f t="shared" si="108"/>
        <v>23733</v>
      </c>
      <c r="J433" s="276">
        <f t="shared" si="104"/>
        <v>26107</v>
      </c>
    </row>
    <row r="434" spans="1:10" s="7" customFormat="1" ht="18.75">
      <c r="A434" s="194" t="s">
        <v>1969</v>
      </c>
      <c r="B434" s="219" t="s">
        <v>1496</v>
      </c>
      <c r="C434" s="201" t="s">
        <v>1461</v>
      </c>
      <c r="D434" s="225">
        <f t="shared" si="88"/>
        <v>26250</v>
      </c>
      <c r="E434" s="226">
        <f t="shared" si="94"/>
        <v>5250</v>
      </c>
      <c r="F434" s="226">
        <v>31500</v>
      </c>
      <c r="G434" s="150">
        <f t="shared" si="108"/>
        <v>33075</v>
      </c>
      <c r="H434" s="150">
        <f t="shared" si="108"/>
        <v>34729</v>
      </c>
      <c r="I434" s="150">
        <f t="shared" si="108"/>
        <v>36466</v>
      </c>
      <c r="J434" s="276">
        <f t="shared" si="104"/>
        <v>40113</v>
      </c>
    </row>
    <row r="435" spans="1:10" s="7" customFormat="1" ht="18.75">
      <c r="A435" s="281" t="s">
        <v>1970</v>
      </c>
      <c r="B435" s="221" t="s">
        <v>1536</v>
      </c>
      <c r="C435" s="201"/>
      <c r="D435" s="225"/>
      <c r="E435" s="227"/>
      <c r="F435" s="226"/>
      <c r="G435" s="150"/>
      <c r="H435" s="150"/>
      <c r="I435" s="150"/>
      <c r="J435" s="276"/>
    </row>
    <row r="436" spans="1:10" s="7" customFormat="1" ht="18.75">
      <c r="A436" s="194" t="s">
        <v>1971</v>
      </c>
      <c r="B436" s="219" t="s">
        <v>1493</v>
      </c>
      <c r="C436" s="201" t="s">
        <v>1461</v>
      </c>
      <c r="D436" s="225">
        <f t="shared" si="88"/>
        <v>18333.333333333336</v>
      </c>
      <c r="E436" s="226">
        <f t="shared" si="94"/>
        <v>3666.6666666666674</v>
      </c>
      <c r="F436" s="226">
        <v>22000</v>
      </c>
      <c r="G436" s="150">
        <f aca="true" t="shared" si="109" ref="G436:I437">ROUNDUP(F436*1.05,0)</f>
        <v>23100</v>
      </c>
      <c r="H436" s="150">
        <f t="shared" si="109"/>
        <v>24255</v>
      </c>
      <c r="I436" s="150">
        <f t="shared" si="109"/>
        <v>25468</v>
      </c>
      <c r="J436" s="276">
        <f t="shared" si="104"/>
        <v>28015</v>
      </c>
    </row>
    <row r="437" spans="1:10" s="7" customFormat="1" ht="18.75">
      <c r="A437" s="194" t="s">
        <v>1972</v>
      </c>
      <c r="B437" s="219" t="s">
        <v>1496</v>
      </c>
      <c r="C437" s="201" t="s">
        <v>1461</v>
      </c>
      <c r="D437" s="225">
        <f t="shared" si="88"/>
        <v>28333.333333333336</v>
      </c>
      <c r="E437" s="226">
        <f t="shared" si="94"/>
        <v>5666.666666666668</v>
      </c>
      <c r="F437" s="226">
        <v>34000</v>
      </c>
      <c r="G437" s="150">
        <f t="shared" si="109"/>
        <v>35700</v>
      </c>
      <c r="H437" s="150">
        <f t="shared" si="109"/>
        <v>37485</v>
      </c>
      <c r="I437" s="150">
        <f t="shared" si="109"/>
        <v>39360</v>
      </c>
      <c r="J437" s="276">
        <f t="shared" si="104"/>
        <v>43296</v>
      </c>
    </row>
    <row r="438" spans="1:10" s="7" customFormat="1" ht="18.75">
      <c r="A438" s="281" t="s">
        <v>1973</v>
      </c>
      <c r="B438" s="221" t="s">
        <v>1549</v>
      </c>
      <c r="C438" s="201"/>
      <c r="D438" s="225"/>
      <c r="E438" s="227"/>
      <c r="F438" s="226"/>
      <c r="G438" s="150"/>
      <c r="H438" s="150"/>
      <c r="I438" s="150"/>
      <c r="J438" s="276"/>
    </row>
    <row r="439" spans="1:10" s="7" customFormat="1" ht="18.75">
      <c r="A439" s="194" t="s">
        <v>1974</v>
      </c>
      <c r="B439" s="219" t="s">
        <v>1493</v>
      </c>
      <c r="C439" s="201" t="s">
        <v>1461</v>
      </c>
      <c r="D439" s="225">
        <f aca="true" t="shared" si="110" ref="D439:D462">F439/1.2</f>
        <v>19583.333333333336</v>
      </c>
      <c r="E439" s="226">
        <f t="shared" si="94"/>
        <v>3916.6666666666674</v>
      </c>
      <c r="F439" s="226">
        <v>23500</v>
      </c>
      <c r="G439" s="150">
        <f aca="true" t="shared" si="111" ref="G439:I440">ROUNDUP(F439*1.05,0)</f>
        <v>24675</v>
      </c>
      <c r="H439" s="150">
        <f t="shared" si="111"/>
        <v>25909</v>
      </c>
      <c r="I439" s="150">
        <f t="shared" si="111"/>
        <v>27205</v>
      </c>
      <c r="J439" s="276">
        <f t="shared" si="104"/>
        <v>29926</v>
      </c>
    </row>
    <row r="440" spans="1:10" s="7" customFormat="1" ht="18.75">
      <c r="A440" s="194" t="s">
        <v>1975</v>
      </c>
      <c r="B440" s="219" t="s">
        <v>1496</v>
      </c>
      <c r="C440" s="201" t="s">
        <v>1461</v>
      </c>
      <c r="D440" s="225">
        <f t="shared" si="110"/>
        <v>30416.666666666668</v>
      </c>
      <c r="E440" s="226">
        <f t="shared" si="94"/>
        <v>6083.333333333334</v>
      </c>
      <c r="F440" s="226">
        <v>36500</v>
      </c>
      <c r="G440" s="150">
        <f t="shared" si="111"/>
        <v>38325</v>
      </c>
      <c r="H440" s="150">
        <f t="shared" si="111"/>
        <v>40242</v>
      </c>
      <c r="I440" s="150">
        <f t="shared" si="111"/>
        <v>42255</v>
      </c>
      <c r="J440" s="276">
        <f t="shared" si="104"/>
        <v>46481</v>
      </c>
    </row>
    <row r="441" spans="1:10" s="7" customFormat="1" ht="18.75">
      <c r="A441" s="281" t="s">
        <v>1976</v>
      </c>
      <c r="B441" s="221" t="s">
        <v>1543</v>
      </c>
      <c r="C441" s="201"/>
      <c r="D441" s="225"/>
      <c r="E441" s="226"/>
      <c r="F441" s="226"/>
      <c r="G441" s="150"/>
      <c r="H441" s="150"/>
      <c r="I441" s="150"/>
      <c r="J441" s="276"/>
    </row>
    <row r="442" spans="1:10" s="7" customFormat="1" ht="18.75">
      <c r="A442" s="194" t="s">
        <v>1977</v>
      </c>
      <c r="B442" s="219" t="s">
        <v>1493</v>
      </c>
      <c r="C442" s="201" t="s">
        <v>1461</v>
      </c>
      <c r="D442" s="225">
        <f t="shared" si="110"/>
        <v>20833.333333333336</v>
      </c>
      <c r="E442" s="226">
        <f t="shared" si="94"/>
        <v>4166.666666666667</v>
      </c>
      <c r="F442" s="226">
        <v>25000</v>
      </c>
      <c r="G442" s="150">
        <f aca="true" t="shared" si="112" ref="G442:I443">ROUNDUP(F442*1.05,0)</f>
        <v>26250</v>
      </c>
      <c r="H442" s="150">
        <f t="shared" si="112"/>
        <v>27563</v>
      </c>
      <c r="I442" s="150">
        <f t="shared" si="112"/>
        <v>28942</v>
      </c>
      <c r="J442" s="276">
        <f t="shared" si="104"/>
        <v>31837</v>
      </c>
    </row>
    <row r="443" spans="1:10" s="7" customFormat="1" ht="18.75">
      <c r="A443" s="194" t="s">
        <v>1978</v>
      </c>
      <c r="B443" s="219" t="s">
        <v>1496</v>
      </c>
      <c r="C443" s="201" t="s">
        <v>1461</v>
      </c>
      <c r="D443" s="225">
        <f t="shared" si="110"/>
        <v>31250</v>
      </c>
      <c r="E443" s="226">
        <f t="shared" si="94"/>
        <v>6250</v>
      </c>
      <c r="F443" s="226">
        <v>37500</v>
      </c>
      <c r="G443" s="150">
        <f t="shared" si="112"/>
        <v>39375</v>
      </c>
      <c r="H443" s="150">
        <f t="shared" si="112"/>
        <v>41344</v>
      </c>
      <c r="I443" s="150">
        <f t="shared" si="112"/>
        <v>43412</v>
      </c>
      <c r="J443" s="276">
        <f t="shared" si="104"/>
        <v>47754</v>
      </c>
    </row>
    <row r="444" spans="1:10" s="7" customFormat="1" ht="18.75">
      <c r="A444" s="281" t="s">
        <v>1660</v>
      </c>
      <c r="B444" s="221" t="s">
        <v>1679</v>
      </c>
      <c r="C444" s="201"/>
      <c r="D444" s="225"/>
      <c r="E444" s="227"/>
      <c r="F444" s="227"/>
      <c r="G444" s="150"/>
      <c r="H444" s="150"/>
      <c r="I444" s="150"/>
      <c r="J444" s="150"/>
    </row>
    <row r="445" spans="1:10" s="294" customFormat="1" ht="18.75">
      <c r="A445" s="194" t="s">
        <v>1979</v>
      </c>
      <c r="B445" s="219" t="s">
        <v>1493</v>
      </c>
      <c r="C445" s="201" t="s">
        <v>1461</v>
      </c>
      <c r="D445" s="225">
        <f t="shared" si="110"/>
        <v>7083.333333333334</v>
      </c>
      <c r="E445" s="226">
        <f t="shared" si="94"/>
        <v>1416.666666666667</v>
      </c>
      <c r="F445" s="226">
        <v>8500</v>
      </c>
      <c r="G445" s="150">
        <f aca="true" t="shared" si="113" ref="G445:I446">ROUNDUP(F445*1.05,0)</f>
        <v>8925</v>
      </c>
      <c r="H445" s="150">
        <f t="shared" si="113"/>
        <v>9372</v>
      </c>
      <c r="I445" s="150">
        <f t="shared" si="113"/>
        <v>9841</v>
      </c>
      <c r="J445" s="276">
        <v>6000</v>
      </c>
    </row>
    <row r="446" spans="1:10" s="294" customFormat="1" ht="18.75">
      <c r="A446" s="194" t="s">
        <v>1982</v>
      </c>
      <c r="B446" s="219" t="s">
        <v>1496</v>
      </c>
      <c r="C446" s="201" t="s">
        <v>1461</v>
      </c>
      <c r="D446" s="225">
        <f t="shared" si="110"/>
        <v>12916.666666666668</v>
      </c>
      <c r="E446" s="226">
        <f t="shared" si="94"/>
        <v>2583.333333333334</v>
      </c>
      <c r="F446" s="226">
        <v>15500</v>
      </c>
      <c r="G446" s="150">
        <f t="shared" si="113"/>
        <v>16275</v>
      </c>
      <c r="H446" s="150">
        <f t="shared" si="113"/>
        <v>17089</v>
      </c>
      <c r="I446" s="150">
        <f t="shared" si="113"/>
        <v>17944</v>
      </c>
      <c r="J446" s="276">
        <v>8000</v>
      </c>
    </row>
    <row r="447" spans="1:10" s="7" customFormat="1" ht="18.75">
      <c r="A447" s="281" t="s">
        <v>1662</v>
      </c>
      <c r="B447" s="221" t="s">
        <v>1683</v>
      </c>
      <c r="C447" s="201"/>
      <c r="D447" s="225"/>
      <c r="E447" s="226"/>
      <c r="F447" s="226"/>
      <c r="G447" s="150"/>
      <c r="H447" s="150"/>
      <c r="I447" s="150"/>
      <c r="J447" s="276"/>
    </row>
    <row r="448" spans="1:10" s="7" customFormat="1" ht="18.75">
      <c r="A448" s="281" t="s">
        <v>1992</v>
      </c>
      <c r="B448" s="221" t="s">
        <v>1534</v>
      </c>
      <c r="C448" s="201"/>
      <c r="D448" s="225"/>
      <c r="E448" s="226"/>
      <c r="F448" s="226"/>
      <c r="G448" s="150"/>
      <c r="H448" s="150"/>
      <c r="I448" s="150"/>
      <c r="J448" s="276"/>
    </row>
    <row r="449" spans="1:10" s="7" customFormat="1" ht="18.75">
      <c r="A449" s="194" t="s">
        <v>1993</v>
      </c>
      <c r="B449" s="219" t="s">
        <v>1493</v>
      </c>
      <c r="C449" s="201" t="s">
        <v>1461</v>
      </c>
      <c r="D449" s="225">
        <f t="shared" si="110"/>
        <v>15416.666666666668</v>
      </c>
      <c r="E449" s="226">
        <f aca="true" t="shared" si="114" ref="E449:E473">D449*0.2</f>
        <v>3083.333333333334</v>
      </c>
      <c r="F449" s="226">
        <v>18500</v>
      </c>
      <c r="G449" s="150">
        <f aca="true" t="shared" si="115" ref="G449:I450">ROUNDUP(F449*1.05,0)</f>
        <v>19425</v>
      </c>
      <c r="H449" s="150">
        <f t="shared" si="115"/>
        <v>20397</v>
      </c>
      <c r="I449" s="150">
        <f t="shared" si="115"/>
        <v>21417</v>
      </c>
      <c r="J449" s="276">
        <f t="shared" si="104"/>
        <v>23559</v>
      </c>
    </row>
    <row r="450" spans="1:10" s="7" customFormat="1" ht="18.75">
      <c r="A450" s="194" t="s">
        <v>1994</v>
      </c>
      <c r="B450" s="219" t="s">
        <v>1496</v>
      </c>
      <c r="C450" s="201" t="s">
        <v>1461</v>
      </c>
      <c r="D450" s="225">
        <f t="shared" si="110"/>
        <v>23750</v>
      </c>
      <c r="E450" s="226">
        <f t="shared" si="114"/>
        <v>4750</v>
      </c>
      <c r="F450" s="226">
        <v>28500</v>
      </c>
      <c r="G450" s="150">
        <f t="shared" si="115"/>
        <v>29925</v>
      </c>
      <c r="H450" s="150">
        <f t="shared" si="115"/>
        <v>31422</v>
      </c>
      <c r="I450" s="150">
        <f t="shared" si="115"/>
        <v>32994</v>
      </c>
      <c r="J450" s="276">
        <f t="shared" si="104"/>
        <v>36294</v>
      </c>
    </row>
    <row r="451" spans="1:10" s="7" customFormat="1" ht="18.75">
      <c r="A451" s="281" t="s">
        <v>1995</v>
      </c>
      <c r="B451" s="221" t="s">
        <v>1536</v>
      </c>
      <c r="C451" s="201"/>
      <c r="D451" s="225"/>
      <c r="E451" s="227"/>
      <c r="F451" s="226"/>
      <c r="G451" s="150"/>
      <c r="H451" s="150"/>
      <c r="I451" s="150"/>
      <c r="J451" s="276"/>
    </row>
    <row r="452" spans="1:10" s="7" customFormat="1" ht="18.75">
      <c r="A452" s="194" t="s">
        <v>1996</v>
      </c>
      <c r="B452" s="219" t="s">
        <v>1493</v>
      </c>
      <c r="C452" s="201" t="s">
        <v>1461</v>
      </c>
      <c r="D452" s="225">
        <f t="shared" si="110"/>
        <v>15833.333333333334</v>
      </c>
      <c r="E452" s="226">
        <f t="shared" si="114"/>
        <v>3166.666666666667</v>
      </c>
      <c r="F452" s="226">
        <v>19000</v>
      </c>
      <c r="G452" s="150">
        <f aca="true" t="shared" si="116" ref="G452:I453">ROUNDUP(F452*1.05,0)</f>
        <v>19950</v>
      </c>
      <c r="H452" s="150">
        <f t="shared" si="116"/>
        <v>20948</v>
      </c>
      <c r="I452" s="150">
        <f t="shared" si="116"/>
        <v>21996</v>
      </c>
      <c r="J452" s="276">
        <f t="shared" si="104"/>
        <v>24196</v>
      </c>
    </row>
    <row r="453" spans="1:10" s="7" customFormat="1" ht="18.75">
      <c r="A453" s="194" t="s">
        <v>1997</v>
      </c>
      <c r="B453" s="219" t="s">
        <v>1496</v>
      </c>
      <c r="C453" s="201" t="s">
        <v>1461</v>
      </c>
      <c r="D453" s="225">
        <f t="shared" si="110"/>
        <v>24583.333333333336</v>
      </c>
      <c r="E453" s="226">
        <f t="shared" si="114"/>
        <v>4916.666666666668</v>
      </c>
      <c r="F453" s="226">
        <v>29500</v>
      </c>
      <c r="G453" s="150">
        <f t="shared" si="116"/>
        <v>30975</v>
      </c>
      <c r="H453" s="150">
        <f t="shared" si="116"/>
        <v>32524</v>
      </c>
      <c r="I453" s="150">
        <f t="shared" si="116"/>
        <v>34151</v>
      </c>
      <c r="J453" s="276">
        <f t="shared" si="104"/>
        <v>37567</v>
      </c>
    </row>
    <row r="454" spans="1:10" s="7" customFormat="1" ht="18.75">
      <c r="A454" s="281" t="s">
        <v>1998</v>
      </c>
      <c r="B454" s="221" t="s">
        <v>1549</v>
      </c>
      <c r="C454" s="201"/>
      <c r="D454" s="225"/>
      <c r="E454" s="227"/>
      <c r="F454" s="226"/>
      <c r="G454" s="150"/>
      <c r="H454" s="150"/>
      <c r="I454" s="150"/>
      <c r="J454" s="276"/>
    </row>
    <row r="455" spans="1:10" s="7" customFormat="1" ht="18.75">
      <c r="A455" s="194" t="s">
        <v>1999</v>
      </c>
      <c r="B455" s="219" t="s">
        <v>1493</v>
      </c>
      <c r="C455" s="201" t="s">
        <v>1461</v>
      </c>
      <c r="D455" s="225">
        <f t="shared" si="110"/>
        <v>16250</v>
      </c>
      <c r="E455" s="226">
        <f t="shared" si="114"/>
        <v>3250</v>
      </c>
      <c r="F455" s="226">
        <v>19500</v>
      </c>
      <c r="G455" s="150">
        <f aca="true" t="shared" si="117" ref="G455:I456">ROUNDUP(F455*1.05,0)</f>
        <v>20475</v>
      </c>
      <c r="H455" s="150">
        <f t="shared" si="117"/>
        <v>21499</v>
      </c>
      <c r="I455" s="150">
        <f t="shared" si="117"/>
        <v>22574</v>
      </c>
      <c r="J455" s="276">
        <f t="shared" si="104"/>
        <v>24832</v>
      </c>
    </row>
    <row r="456" spans="1:10" s="7" customFormat="1" ht="18.75">
      <c r="A456" s="194" t="s">
        <v>2000</v>
      </c>
      <c r="B456" s="219" t="s">
        <v>1496</v>
      </c>
      <c r="C456" s="201" t="s">
        <v>1461</v>
      </c>
      <c r="D456" s="225">
        <f t="shared" si="110"/>
        <v>25416.666666666668</v>
      </c>
      <c r="E456" s="226">
        <f t="shared" si="114"/>
        <v>5083.333333333334</v>
      </c>
      <c r="F456" s="226">
        <v>30500</v>
      </c>
      <c r="G456" s="150">
        <f t="shared" si="117"/>
        <v>32025</v>
      </c>
      <c r="H456" s="150">
        <f t="shared" si="117"/>
        <v>33627</v>
      </c>
      <c r="I456" s="150">
        <f t="shared" si="117"/>
        <v>35309</v>
      </c>
      <c r="J456" s="276">
        <f t="shared" si="104"/>
        <v>38840</v>
      </c>
    </row>
    <row r="457" spans="1:10" s="7" customFormat="1" ht="18.75">
      <c r="A457" s="281" t="s">
        <v>2001</v>
      </c>
      <c r="B457" s="221" t="s">
        <v>1543</v>
      </c>
      <c r="C457" s="201"/>
      <c r="D457" s="225"/>
      <c r="E457" s="227"/>
      <c r="F457" s="226"/>
      <c r="G457" s="150"/>
      <c r="H457" s="150"/>
      <c r="I457" s="150"/>
      <c r="J457" s="276"/>
    </row>
    <row r="458" spans="1:10" s="7" customFormat="1" ht="18.75">
      <c r="A458" s="194" t="s">
        <v>2002</v>
      </c>
      <c r="B458" s="219" t="s">
        <v>1493</v>
      </c>
      <c r="C458" s="201" t="s">
        <v>1461</v>
      </c>
      <c r="D458" s="225">
        <f t="shared" si="110"/>
        <v>17500</v>
      </c>
      <c r="E458" s="226">
        <f t="shared" si="114"/>
        <v>3500</v>
      </c>
      <c r="F458" s="226">
        <v>21000</v>
      </c>
      <c r="G458" s="150">
        <f aca="true" t="shared" si="118" ref="G458:I459">ROUNDUP(F458*1.05,0)</f>
        <v>22050</v>
      </c>
      <c r="H458" s="150">
        <f t="shared" si="118"/>
        <v>23153</v>
      </c>
      <c r="I458" s="150">
        <f t="shared" si="118"/>
        <v>24311</v>
      </c>
      <c r="J458" s="276">
        <f t="shared" si="104"/>
        <v>26743</v>
      </c>
    </row>
    <row r="459" spans="1:10" s="7" customFormat="1" ht="18.75">
      <c r="A459" s="194" t="s">
        <v>2003</v>
      </c>
      <c r="B459" s="219" t="s">
        <v>1496</v>
      </c>
      <c r="C459" s="201" t="s">
        <v>1461</v>
      </c>
      <c r="D459" s="225">
        <f t="shared" si="110"/>
        <v>27500</v>
      </c>
      <c r="E459" s="226">
        <f t="shared" si="114"/>
        <v>5500</v>
      </c>
      <c r="F459" s="226">
        <v>33000</v>
      </c>
      <c r="G459" s="150">
        <f t="shared" si="118"/>
        <v>34650</v>
      </c>
      <c r="H459" s="150">
        <f t="shared" si="118"/>
        <v>36383</v>
      </c>
      <c r="I459" s="150">
        <f t="shared" si="118"/>
        <v>38203</v>
      </c>
      <c r="J459" s="276">
        <f t="shared" si="104"/>
        <v>42024</v>
      </c>
    </row>
    <row r="460" spans="1:10" s="294" customFormat="1" ht="18.75">
      <c r="A460" s="281" t="s">
        <v>2401</v>
      </c>
      <c r="B460" s="221" t="s">
        <v>1685</v>
      </c>
      <c r="C460" s="201"/>
      <c r="D460" s="225"/>
      <c r="E460" s="227"/>
      <c r="F460" s="227"/>
      <c r="G460" s="150"/>
      <c r="H460" s="150"/>
      <c r="I460" s="150"/>
      <c r="J460" s="150"/>
    </row>
    <row r="461" spans="1:10" s="294" customFormat="1" ht="18.75">
      <c r="A461" s="194" t="s">
        <v>1991</v>
      </c>
      <c r="B461" s="219" t="s">
        <v>1493</v>
      </c>
      <c r="C461" s="201" t="s">
        <v>1461</v>
      </c>
      <c r="D461" s="225">
        <f t="shared" si="110"/>
        <v>7916.666666666667</v>
      </c>
      <c r="E461" s="226">
        <f t="shared" si="114"/>
        <v>1583.3333333333335</v>
      </c>
      <c r="F461" s="226">
        <v>9500</v>
      </c>
      <c r="G461" s="150">
        <f aca="true" t="shared" si="119" ref="G461:I462">ROUNDUP(F461*1.05,0)</f>
        <v>9975</v>
      </c>
      <c r="H461" s="150">
        <f t="shared" si="119"/>
        <v>10474</v>
      </c>
      <c r="I461" s="150">
        <f t="shared" si="119"/>
        <v>10998</v>
      </c>
      <c r="J461" s="276">
        <v>4000</v>
      </c>
    </row>
    <row r="462" spans="1:10" s="294" customFormat="1" ht="18.75">
      <c r="A462" s="194" t="s">
        <v>2006</v>
      </c>
      <c r="B462" s="219" t="s">
        <v>1496</v>
      </c>
      <c r="C462" s="201" t="s">
        <v>1461</v>
      </c>
      <c r="D462" s="225">
        <f t="shared" si="110"/>
        <v>12500</v>
      </c>
      <c r="E462" s="226">
        <f t="shared" si="114"/>
        <v>2500</v>
      </c>
      <c r="F462" s="226">
        <v>15000</v>
      </c>
      <c r="G462" s="150">
        <f t="shared" si="119"/>
        <v>15750</v>
      </c>
      <c r="H462" s="150">
        <f t="shared" si="119"/>
        <v>16538</v>
      </c>
      <c r="I462" s="150">
        <f t="shared" si="119"/>
        <v>17365</v>
      </c>
      <c r="J462" s="276">
        <v>8000</v>
      </c>
    </row>
    <row r="463" spans="1:10" s="7" customFormat="1" ht="18.75">
      <c r="A463" s="194" t="s">
        <v>740</v>
      </c>
      <c r="B463" s="93" t="s">
        <v>57</v>
      </c>
      <c r="C463" s="201"/>
      <c r="D463" s="202"/>
      <c r="E463" s="204"/>
      <c r="F463" s="204"/>
      <c r="G463" s="150"/>
      <c r="H463" s="150"/>
      <c r="I463" s="150"/>
      <c r="J463" s="276"/>
    </row>
    <row r="464" spans="1:10" s="7" customFormat="1" ht="18.75">
      <c r="A464" s="281" t="s">
        <v>1268</v>
      </c>
      <c r="B464" s="93" t="s">
        <v>58</v>
      </c>
      <c r="C464" s="201"/>
      <c r="D464" s="202"/>
      <c r="E464" s="204"/>
      <c r="F464" s="204"/>
      <c r="G464" s="150"/>
      <c r="H464" s="150"/>
      <c r="I464" s="150"/>
      <c r="J464" s="276"/>
    </row>
    <row r="465" spans="1:10" s="7" customFormat="1" ht="18.75">
      <c r="A465" s="194" t="s">
        <v>1269</v>
      </c>
      <c r="B465" s="200" t="s">
        <v>979</v>
      </c>
      <c r="C465" s="201" t="s">
        <v>56</v>
      </c>
      <c r="D465" s="225">
        <f>F465/1.2</f>
        <v>186.66666666666669</v>
      </c>
      <c r="E465" s="226">
        <f t="shared" si="114"/>
        <v>37.333333333333336</v>
      </c>
      <c r="F465" s="226">
        <v>224</v>
      </c>
      <c r="G465" s="150">
        <f>ROUNDUP(F465*1.05,0)</f>
        <v>236</v>
      </c>
      <c r="H465" s="150">
        <f aca="true" t="shared" si="120" ref="H465:I527">ROUNDUP(G465*1.05,0)</f>
        <v>248</v>
      </c>
      <c r="I465" s="150">
        <f t="shared" si="120"/>
        <v>261</v>
      </c>
      <c r="J465" s="276">
        <f aca="true" t="shared" si="121" ref="J465:J526">ROUNDUP(I465*1.1,0)</f>
        <v>288</v>
      </c>
    </row>
    <row r="466" spans="1:10" s="7" customFormat="1" ht="18.75">
      <c r="A466" s="194" t="s">
        <v>1270</v>
      </c>
      <c r="B466" s="200" t="s">
        <v>980</v>
      </c>
      <c r="C466" s="201" t="s">
        <v>56</v>
      </c>
      <c r="D466" s="225">
        <f aca="true" t="shared" si="122" ref="D466:D500">F466/1.2</f>
        <v>140</v>
      </c>
      <c r="E466" s="226">
        <f t="shared" si="114"/>
        <v>28</v>
      </c>
      <c r="F466" s="226">
        <v>168</v>
      </c>
      <c r="G466" s="150">
        <f>ROUNDUP(F466*1.05,0)</f>
        <v>177</v>
      </c>
      <c r="H466" s="150">
        <f t="shared" si="120"/>
        <v>186</v>
      </c>
      <c r="I466" s="150">
        <f t="shared" si="120"/>
        <v>196</v>
      </c>
      <c r="J466" s="276">
        <f t="shared" si="121"/>
        <v>216</v>
      </c>
    </row>
    <row r="467" spans="1:10" s="7" customFormat="1" ht="18.75">
      <c r="A467" s="277" t="s">
        <v>741</v>
      </c>
      <c r="B467" s="93" t="s">
        <v>59</v>
      </c>
      <c r="C467" s="201"/>
      <c r="D467" s="225"/>
      <c r="E467" s="227"/>
      <c r="F467" s="226"/>
      <c r="G467" s="150"/>
      <c r="H467" s="150"/>
      <c r="I467" s="150"/>
      <c r="J467" s="276"/>
    </row>
    <row r="468" spans="1:10" s="7" customFormat="1" ht="18.75">
      <c r="A468" s="199" t="s">
        <v>1271</v>
      </c>
      <c r="B468" s="200" t="s">
        <v>989</v>
      </c>
      <c r="C468" s="201" t="s">
        <v>56</v>
      </c>
      <c r="D468" s="225">
        <f t="shared" si="122"/>
        <v>234.16666666666669</v>
      </c>
      <c r="E468" s="226">
        <f t="shared" si="114"/>
        <v>46.83333333333334</v>
      </c>
      <c r="F468" s="226">
        <v>281</v>
      </c>
      <c r="G468" s="150">
        <f aca="true" t="shared" si="123" ref="G468:G473">ROUNDUP(F468*1.05,0)</f>
        <v>296</v>
      </c>
      <c r="H468" s="150">
        <f t="shared" si="120"/>
        <v>311</v>
      </c>
      <c r="I468" s="150">
        <f t="shared" si="120"/>
        <v>327</v>
      </c>
      <c r="J468" s="276">
        <f t="shared" si="121"/>
        <v>360</v>
      </c>
    </row>
    <row r="469" spans="1:10" s="7" customFormat="1" ht="37.5">
      <c r="A469" s="199" t="s">
        <v>1271</v>
      </c>
      <c r="B469" s="200" t="s">
        <v>990</v>
      </c>
      <c r="C469" s="201" t="s">
        <v>56</v>
      </c>
      <c r="D469" s="225">
        <f t="shared" si="122"/>
        <v>290.83333333333337</v>
      </c>
      <c r="E469" s="226">
        <f t="shared" si="114"/>
        <v>58.16666666666668</v>
      </c>
      <c r="F469" s="226">
        <v>349</v>
      </c>
      <c r="G469" s="150">
        <f t="shared" si="123"/>
        <v>367</v>
      </c>
      <c r="H469" s="150">
        <f t="shared" si="120"/>
        <v>386</v>
      </c>
      <c r="I469" s="150">
        <f t="shared" si="120"/>
        <v>406</v>
      </c>
      <c r="J469" s="276">
        <f t="shared" si="121"/>
        <v>447</v>
      </c>
    </row>
    <row r="470" spans="1:10" s="7" customFormat="1" ht="37.5">
      <c r="A470" s="277" t="s">
        <v>742</v>
      </c>
      <c r="B470" s="93" t="s">
        <v>2248</v>
      </c>
      <c r="C470" s="201" t="s">
        <v>56</v>
      </c>
      <c r="D470" s="225">
        <f t="shared" si="122"/>
        <v>1429.1666666666667</v>
      </c>
      <c r="E470" s="226">
        <f t="shared" si="114"/>
        <v>285.83333333333337</v>
      </c>
      <c r="F470" s="228">
        <v>1715</v>
      </c>
      <c r="G470" s="150">
        <f t="shared" si="123"/>
        <v>1801</v>
      </c>
      <c r="H470" s="150">
        <f t="shared" si="120"/>
        <v>1892</v>
      </c>
      <c r="I470" s="150">
        <f t="shared" si="120"/>
        <v>1987</v>
      </c>
      <c r="J470" s="276">
        <f t="shared" si="121"/>
        <v>2186</v>
      </c>
    </row>
    <row r="471" spans="1:10" s="7" customFormat="1" ht="18.75">
      <c r="A471" s="199" t="s">
        <v>1273</v>
      </c>
      <c r="B471" s="219" t="s">
        <v>1098</v>
      </c>
      <c r="C471" s="201" t="s">
        <v>56</v>
      </c>
      <c r="D471" s="225">
        <f t="shared" si="122"/>
        <v>117.5</v>
      </c>
      <c r="E471" s="226">
        <f t="shared" si="114"/>
        <v>23.5</v>
      </c>
      <c r="F471" s="228">
        <v>141</v>
      </c>
      <c r="G471" s="150">
        <f t="shared" si="123"/>
        <v>149</v>
      </c>
      <c r="H471" s="150">
        <f t="shared" si="120"/>
        <v>157</v>
      </c>
      <c r="I471" s="150">
        <f t="shared" si="120"/>
        <v>165</v>
      </c>
      <c r="J471" s="276">
        <f t="shared" si="121"/>
        <v>182</v>
      </c>
    </row>
    <row r="472" spans="1:10" s="7" customFormat="1" ht="18.75">
      <c r="A472" s="199" t="s">
        <v>1274</v>
      </c>
      <c r="B472" s="219" t="s">
        <v>1099</v>
      </c>
      <c r="C472" s="201" t="s">
        <v>56</v>
      </c>
      <c r="D472" s="225">
        <f t="shared" si="122"/>
        <v>117.5</v>
      </c>
      <c r="E472" s="226">
        <f t="shared" si="114"/>
        <v>23.5</v>
      </c>
      <c r="F472" s="228">
        <v>141</v>
      </c>
      <c r="G472" s="150">
        <f t="shared" si="123"/>
        <v>149</v>
      </c>
      <c r="H472" s="150">
        <f t="shared" si="120"/>
        <v>157</v>
      </c>
      <c r="I472" s="150">
        <f t="shared" si="120"/>
        <v>165</v>
      </c>
      <c r="J472" s="276">
        <f t="shared" si="121"/>
        <v>182</v>
      </c>
    </row>
    <row r="473" spans="1:10" s="7" customFormat="1" ht="18.75">
      <c r="A473" s="199" t="s">
        <v>1275</v>
      </c>
      <c r="B473" s="219" t="s">
        <v>61</v>
      </c>
      <c r="C473" s="201" t="s">
        <v>56</v>
      </c>
      <c r="D473" s="225">
        <f t="shared" si="122"/>
        <v>140</v>
      </c>
      <c r="E473" s="226">
        <f t="shared" si="114"/>
        <v>28</v>
      </c>
      <c r="F473" s="226">
        <v>168</v>
      </c>
      <c r="G473" s="150">
        <f t="shared" si="123"/>
        <v>177</v>
      </c>
      <c r="H473" s="150">
        <f t="shared" si="120"/>
        <v>186</v>
      </c>
      <c r="I473" s="150">
        <f t="shared" si="120"/>
        <v>196</v>
      </c>
      <c r="J473" s="276">
        <f t="shared" si="121"/>
        <v>216</v>
      </c>
    </row>
    <row r="474" spans="1:10" s="7" customFormat="1" ht="18.75">
      <c r="A474" s="277" t="s">
        <v>766</v>
      </c>
      <c r="B474" s="93" t="s">
        <v>62</v>
      </c>
      <c r="C474" s="201"/>
      <c r="D474" s="225"/>
      <c r="E474" s="227"/>
      <c r="F474" s="226"/>
      <c r="G474" s="150"/>
      <c r="H474" s="150"/>
      <c r="I474" s="150"/>
      <c r="J474" s="276"/>
    </row>
    <row r="475" spans="1:10" s="6" customFormat="1" ht="18.75">
      <c r="A475" s="277" t="s">
        <v>767</v>
      </c>
      <c r="B475" s="93" t="s">
        <v>83</v>
      </c>
      <c r="C475" s="229"/>
      <c r="D475" s="225"/>
      <c r="E475" s="227"/>
      <c r="F475" s="230"/>
      <c r="G475" s="150"/>
      <c r="H475" s="150"/>
      <c r="I475" s="150"/>
      <c r="J475" s="276"/>
    </row>
    <row r="476" spans="1:10" s="6" customFormat="1" ht="18.75">
      <c r="A476" s="199" t="s">
        <v>1302</v>
      </c>
      <c r="B476" s="200" t="s">
        <v>1105</v>
      </c>
      <c r="C476" s="229" t="s">
        <v>56</v>
      </c>
      <c r="D476" s="225">
        <f t="shared" si="122"/>
        <v>245.83333333333334</v>
      </c>
      <c r="E476" s="226">
        <f aca="true" t="shared" si="124" ref="E476:E500">D476*0.2</f>
        <v>49.16666666666667</v>
      </c>
      <c r="F476" s="228">
        <v>295</v>
      </c>
      <c r="G476" s="150">
        <f>ROUNDUP(F476*1.05,0)</f>
        <v>310</v>
      </c>
      <c r="H476" s="150">
        <f t="shared" si="120"/>
        <v>326</v>
      </c>
      <c r="I476" s="150">
        <f t="shared" si="120"/>
        <v>343</v>
      </c>
      <c r="J476" s="276">
        <f t="shared" si="121"/>
        <v>378</v>
      </c>
    </row>
    <row r="477" spans="1:10" s="6" customFormat="1" ht="18.75">
      <c r="A477" s="199" t="s">
        <v>1303</v>
      </c>
      <c r="B477" s="200" t="s">
        <v>1106</v>
      </c>
      <c r="C477" s="229" t="s">
        <v>56</v>
      </c>
      <c r="D477" s="225">
        <f t="shared" si="122"/>
        <v>245.83333333333334</v>
      </c>
      <c r="E477" s="226">
        <f t="shared" si="124"/>
        <v>49.16666666666667</v>
      </c>
      <c r="F477" s="228">
        <v>295</v>
      </c>
      <c r="G477" s="150">
        <f>ROUNDUP(F477*1.05,0)</f>
        <v>310</v>
      </c>
      <c r="H477" s="150">
        <f t="shared" si="120"/>
        <v>326</v>
      </c>
      <c r="I477" s="150">
        <f t="shared" si="120"/>
        <v>343</v>
      </c>
      <c r="J477" s="276">
        <f t="shared" si="121"/>
        <v>378</v>
      </c>
    </row>
    <row r="478" spans="1:10" s="6" customFormat="1" ht="18.75">
      <c r="A478" s="199" t="s">
        <v>1304</v>
      </c>
      <c r="B478" s="200" t="s">
        <v>84</v>
      </c>
      <c r="C478" s="229" t="s">
        <v>56</v>
      </c>
      <c r="D478" s="225"/>
      <c r="E478" s="227"/>
      <c r="F478" s="230"/>
      <c r="G478" s="150"/>
      <c r="H478" s="150">
        <v>326</v>
      </c>
      <c r="I478" s="150">
        <v>326</v>
      </c>
      <c r="J478" s="276">
        <f t="shared" si="121"/>
        <v>359</v>
      </c>
    </row>
    <row r="479" spans="1:10" s="6" customFormat="1" ht="18.75">
      <c r="A479" s="199" t="s">
        <v>1305</v>
      </c>
      <c r="B479" s="200" t="s">
        <v>1107</v>
      </c>
      <c r="C479" s="229" t="s">
        <v>56</v>
      </c>
      <c r="D479" s="225">
        <f t="shared" si="122"/>
        <v>245.83333333333334</v>
      </c>
      <c r="E479" s="226">
        <f t="shared" si="124"/>
        <v>49.16666666666667</v>
      </c>
      <c r="F479" s="228">
        <v>295</v>
      </c>
      <c r="G479" s="150">
        <f aca="true" t="shared" si="125" ref="G479:G487">ROUNDUP(F479*1.05,0)</f>
        <v>310</v>
      </c>
      <c r="H479" s="150">
        <f t="shared" si="120"/>
        <v>326</v>
      </c>
      <c r="I479" s="150">
        <f t="shared" si="120"/>
        <v>343</v>
      </c>
      <c r="J479" s="276">
        <f t="shared" si="121"/>
        <v>378</v>
      </c>
    </row>
    <row r="480" spans="1:10" s="6" customFormat="1" ht="18.75">
      <c r="A480" s="199" t="s">
        <v>1306</v>
      </c>
      <c r="B480" s="200" t="s">
        <v>1108</v>
      </c>
      <c r="C480" s="229" t="s">
        <v>56</v>
      </c>
      <c r="D480" s="225">
        <f t="shared" si="122"/>
        <v>245.83333333333334</v>
      </c>
      <c r="E480" s="226">
        <f t="shared" si="124"/>
        <v>49.16666666666667</v>
      </c>
      <c r="F480" s="228">
        <v>295</v>
      </c>
      <c r="G480" s="150">
        <f t="shared" si="125"/>
        <v>310</v>
      </c>
      <c r="H480" s="150">
        <f t="shared" si="120"/>
        <v>326</v>
      </c>
      <c r="I480" s="150">
        <f t="shared" si="120"/>
        <v>343</v>
      </c>
      <c r="J480" s="276">
        <f t="shared" si="121"/>
        <v>378</v>
      </c>
    </row>
    <row r="481" spans="1:10" s="6" customFormat="1" ht="14.25" customHeight="1">
      <c r="A481" s="199" t="s">
        <v>1307</v>
      </c>
      <c r="B481" s="200" t="s">
        <v>1109</v>
      </c>
      <c r="C481" s="229" t="s">
        <v>56</v>
      </c>
      <c r="D481" s="225">
        <f t="shared" si="122"/>
        <v>245.83333333333334</v>
      </c>
      <c r="E481" s="226">
        <f t="shared" si="124"/>
        <v>49.16666666666667</v>
      </c>
      <c r="F481" s="228">
        <v>295</v>
      </c>
      <c r="G481" s="150">
        <f t="shared" si="125"/>
        <v>310</v>
      </c>
      <c r="H481" s="150">
        <f t="shared" si="120"/>
        <v>326</v>
      </c>
      <c r="I481" s="150">
        <f t="shared" si="120"/>
        <v>343</v>
      </c>
      <c r="J481" s="276">
        <f t="shared" si="121"/>
        <v>378</v>
      </c>
    </row>
    <row r="482" spans="1:10" s="6" customFormat="1" ht="18.75">
      <c r="A482" s="277" t="s">
        <v>1312</v>
      </c>
      <c r="B482" s="93" t="s">
        <v>1115</v>
      </c>
      <c r="C482" s="201" t="s">
        <v>56</v>
      </c>
      <c r="D482" s="225">
        <f t="shared" si="122"/>
        <v>184.16666666666669</v>
      </c>
      <c r="E482" s="226">
        <v>35.07</v>
      </c>
      <c r="F482" s="228">
        <v>221</v>
      </c>
      <c r="G482" s="150">
        <f t="shared" si="125"/>
        <v>233</v>
      </c>
      <c r="H482" s="150">
        <f t="shared" si="120"/>
        <v>245</v>
      </c>
      <c r="I482" s="150">
        <f t="shared" si="120"/>
        <v>258</v>
      </c>
      <c r="J482" s="276">
        <f t="shared" si="121"/>
        <v>284</v>
      </c>
    </row>
    <row r="483" spans="1:10" s="6" customFormat="1" ht="18.75">
      <c r="A483" s="277" t="s">
        <v>1313</v>
      </c>
      <c r="B483" s="93" t="s">
        <v>85</v>
      </c>
      <c r="C483" s="201" t="s">
        <v>56</v>
      </c>
      <c r="D483" s="225">
        <f t="shared" si="122"/>
        <v>184.16666666666669</v>
      </c>
      <c r="E483" s="226">
        <v>35.07</v>
      </c>
      <c r="F483" s="228">
        <v>221</v>
      </c>
      <c r="G483" s="150">
        <f t="shared" si="125"/>
        <v>233</v>
      </c>
      <c r="H483" s="150">
        <f t="shared" si="120"/>
        <v>245</v>
      </c>
      <c r="I483" s="150">
        <f t="shared" si="120"/>
        <v>258</v>
      </c>
      <c r="J483" s="276">
        <f t="shared" si="121"/>
        <v>284</v>
      </c>
    </row>
    <row r="484" spans="1:10" s="6" customFormat="1" ht="37.5">
      <c r="A484" s="287" t="s">
        <v>1314</v>
      </c>
      <c r="B484" s="93" t="s">
        <v>86</v>
      </c>
      <c r="C484" s="201" t="s">
        <v>56</v>
      </c>
      <c r="D484" s="225">
        <f t="shared" si="122"/>
        <v>184.16666666666669</v>
      </c>
      <c r="E484" s="226">
        <v>35.07</v>
      </c>
      <c r="F484" s="228">
        <v>221</v>
      </c>
      <c r="G484" s="150">
        <f t="shared" si="125"/>
        <v>233</v>
      </c>
      <c r="H484" s="150">
        <f t="shared" si="120"/>
        <v>245</v>
      </c>
      <c r="I484" s="150">
        <f t="shared" si="120"/>
        <v>258</v>
      </c>
      <c r="J484" s="276">
        <f t="shared" si="121"/>
        <v>284</v>
      </c>
    </row>
    <row r="485" spans="1:10" s="6" customFormat="1" ht="25.5" customHeight="1">
      <c r="A485" s="287" t="s">
        <v>1315</v>
      </c>
      <c r="B485" s="93" t="s">
        <v>1116</v>
      </c>
      <c r="C485" s="201" t="s">
        <v>56</v>
      </c>
      <c r="D485" s="225">
        <f t="shared" si="122"/>
        <v>816.6666666666667</v>
      </c>
      <c r="E485" s="226">
        <f t="shared" si="124"/>
        <v>163.33333333333337</v>
      </c>
      <c r="F485" s="228">
        <v>980</v>
      </c>
      <c r="G485" s="150">
        <f t="shared" si="125"/>
        <v>1029</v>
      </c>
      <c r="H485" s="150">
        <f t="shared" si="120"/>
        <v>1081</v>
      </c>
      <c r="I485" s="150">
        <f t="shared" si="120"/>
        <v>1136</v>
      </c>
      <c r="J485" s="276">
        <f t="shared" si="121"/>
        <v>1250</v>
      </c>
    </row>
    <row r="486" spans="1:10" s="6" customFormat="1" ht="39.75" customHeight="1">
      <c r="A486" s="287" t="s">
        <v>1316</v>
      </c>
      <c r="B486" s="93" t="s">
        <v>1117</v>
      </c>
      <c r="C486" s="201" t="s">
        <v>56</v>
      </c>
      <c r="D486" s="225">
        <f t="shared" si="122"/>
        <v>583.3333333333334</v>
      </c>
      <c r="E486" s="226">
        <v>110.97</v>
      </c>
      <c r="F486" s="228">
        <v>700</v>
      </c>
      <c r="G486" s="150">
        <f t="shared" si="125"/>
        <v>735</v>
      </c>
      <c r="H486" s="150">
        <f t="shared" si="120"/>
        <v>772</v>
      </c>
      <c r="I486" s="150">
        <f t="shared" si="120"/>
        <v>811</v>
      </c>
      <c r="J486" s="276">
        <f t="shared" si="121"/>
        <v>893</v>
      </c>
    </row>
    <row r="487" spans="1:10" s="6" customFormat="1" ht="56.25">
      <c r="A487" s="287" t="s">
        <v>1317</v>
      </c>
      <c r="B487" s="93" t="s">
        <v>1118</v>
      </c>
      <c r="C487" s="201" t="s">
        <v>195</v>
      </c>
      <c r="D487" s="225">
        <f t="shared" si="122"/>
        <v>184.16666666666669</v>
      </c>
      <c r="E487" s="226">
        <v>35.07</v>
      </c>
      <c r="F487" s="228">
        <v>221</v>
      </c>
      <c r="G487" s="150">
        <f t="shared" si="125"/>
        <v>233</v>
      </c>
      <c r="H487" s="150">
        <f t="shared" si="120"/>
        <v>245</v>
      </c>
      <c r="I487" s="150">
        <f t="shared" si="120"/>
        <v>258</v>
      </c>
      <c r="J487" s="276">
        <f t="shared" si="121"/>
        <v>284</v>
      </c>
    </row>
    <row r="488" spans="1:10" s="6" customFormat="1" ht="37.5">
      <c r="A488" s="288" t="s">
        <v>1318</v>
      </c>
      <c r="B488" s="289" t="s">
        <v>2339</v>
      </c>
      <c r="C488" s="269" t="s">
        <v>195</v>
      </c>
      <c r="D488" s="264"/>
      <c r="E488" s="266"/>
      <c r="F488" s="265"/>
      <c r="G488" s="263">
        <v>164</v>
      </c>
      <c r="H488" s="150">
        <f t="shared" si="120"/>
        <v>173</v>
      </c>
      <c r="I488" s="150">
        <f t="shared" si="120"/>
        <v>182</v>
      </c>
      <c r="J488" s="276">
        <f t="shared" si="121"/>
        <v>201</v>
      </c>
    </row>
    <row r="489" spans="1:10" s="6" customFormat="1" ht="56.25">
      <c r="A489" s="287" t="s">
        <v>1319</v>
      </c>
      <c r="B489" s="93" t="s">
        <v>2254</v>
      </c>
      <c r="C489" s="201" t="s">
        <v>56</v>
      </c>
      <c r="D489" s="225">
        <f t="shared" si="122"/>
        <v>416.6666666666667</v>
      </c>
      <c r="E489" s="226">
        <f t="shared" si="124"/>
        <v>83.33333333333334</v>
      </c>
      <c r="F489" s="228">
        <v>500</v>
      </c>
      <c r="G489" s="150">
        <f>ROUNDUP(F489*1.05,0)</f>
        <v>525</v>
      </c>
      <c r="H489" s="150">
        <f t="shared" si="120"/>
        <v>552</v>
      </c>
      <c r="I489" s="150">
        <f t="shared" si="120"/>
        <v>580</v>
      </c>
      <c r="J489" s="276">
        <f t="shared" si="121"/>
        <v>638</v>
      </c>
    </row>
    <row r="490" spans="1:10" s="6" customFormat="1" ht="18.75">
      <c r="A490" s="231" t="s">
        <v>1325</v>
      </c>
      <c r="B490" s="93" t="s">
        <v>87</v>
      </c>
      <c r="C490" s="201"/>
      <c r="D490" s="225"/>
      <c r="E490" s="227"/>
      <c r="F490" s="230"/>
      <c r="G490" s="150"/>
      <c r="H490" s="150"/>
      <c r="I490" s="150"/>
      <c r="J490" s="276"/>
    </row>
    <row r="491" spans="1:10" s="6" customFormat="1" ht="37.5">
      <c r="A491" s="231" t="s">
        <v>2340</v>
      </c>
      <c r="B491" s="200" t="s">
        <v>88</v>
      </c>
      <c r="C491" s="201" t="s">
        <v>9</v>
      </c>
      <c r="D491" s="225">
        <f t="shared" si="122"/>
        <v>186.66666666666669</v>
      </c>
      <c r="E491" s="226">
        <f t="shared" si="124"/>
        <v>37.333333333333336</v>
      </c>
      <c r="F491" s="228">
        <v>224</v>
      </c>
      <c r="G491" s="150">
        <f>ROUNDUP(F491*1.05,0)</f>
        <v>236</v>
      </c>
      <c r="H491" s="150">
        <f t="shared" si="120"/>
        <v>248</v>
      </c>
      <c r="I491" s="150">
        <f t="shared" si="120"/>
        <v>261</v>
      </c>
      <c r="J491" s="276">
        <f t="shared" si="121"/>
        <v>288</v>
      </c>
    </row>
    <row r="492" spans="1:10" s="6" customFormat="1" ht="18.75">
      <c r="A492" s="231" t="s">
        <v>2341</v>
      </c>
      <c r="B492" s="200" t="s">
        <v>1144</v>
      </c>
      <c r="C492" s="201" t="s">
        <v>1219</v>
      </c>
      <c r="D492" s="225">
        <f t="shared" si="122"/>
        <v>640</v>
      </c>
      <c r="E492" s="226">
        <f t="shared" si="124"/>
        <v>128</v>
      </c>
      <c r="F492" s="228">
        <v>768</v>
      </c>
      <c r="G492" s="150">
        <f>ROUNDUP(F492*1.05,0)</f>
        <v>807</v>
      </c>
      <c r="H492" s="150">
        <f t="shared" si="120"/>
        <v>848</v>
      </c>
      <c r="I492" s="150">
        <f t="shared" si="120"/>
        <v>891</v>
      </c>
      <c r="J492" s="276">
        <f t="shared" si="121"/>
        <v>981</v>
      </c>
    </row>
    <row r="493" spans="1:10" s="6" customFormat="1" ht="18.75">
      <c r="A493" s="231" t="s">
        <v>2342</v>
      </c>
      <c r="B493" s="200" t="s">
        <v>2363</v>
      </c>
      <c r="C493" s="201" t="s">
        <v>195</v>
      </c>
      <c r="D493" s="225">
        <f t="shared" si="122"/>
        <v>855.8333333333334</v>
      </c>
      <c r="E493" s="226">
        <f t="shared" si="124"/>
        <v>171.16666666666669</v>
      </c>
      <c r="F493" s="228">
        <v>1027</v>
      </c>
      <c r="G493" s="150">
        <f>ROUNDUP(F493*1.05,0)</f>
        <v>1079</v>
      </c>
      <c r="H493" s="150">
        <f t="shared" si="120"/>
        <v>1133</v>
      </c>
      <c r="I493" s="150">
        <f t="shared" si="120"/>
        <v>1190</v>
      </c>
      <c r="J493" s="276">
        <f t="shared" si="121"/>
        <v>1309</v>
      </c>
    </row>
    <row r="494" spans="1:10" s="6" customFormat="1" ht="18.75">
      <c r="A494" s="231" t="s">
        <v>2343</v>
      </c>
      <c r="B494" s="200" t="s">
        <v>1250</v>
      </c>
      <c r="C494" s="201" t="s">
        <v>195</v>
      </c>
      <c r="D494" s="225">
        <f t="shared" si="122"/>
        <v>1308.3333333333335</v>
      </c>
      <c r="E494" s="226">
        <f t="shared" si="124"/>
        <v>261.6666666666667</v>
      </c>
      <c r="F494" s="228">
        <v>1570</v>
      </c>
      <c r="G494" s="150">
        <f>ROUNDUP(F494*1.05,0)</f>
        <v>1649</v>
      </c>
      <c r="H494" s="150">
        <f t="shared" si="120"/>
        <v>1732</v>
      </c>
      <c r="I494" s="150">
        <f t="shared" si="120"/>
        <v>1819</v>
      </c>
      <c r="J494" s="276">
        <f t="shared" si="121"/>
        <v>2001</v>
      </c>
    </row>
    <row r="495" spans="1:10" s="6" customFormat="1" ht="37.5">
      <c r="A495" s="270" t="s">
        <v>2344</v>
      </c>
      <c r="B495" s="268" t="s">
        <v>2347</v>
      </c>
      <c r="C495" s="269" t="s">
        <v>195</v>
      </c>
      <c r="D495" s="264"/>
      <c r="E495" s="266"/>
      <c r="F495" s="265"/>
      <c r="G495" s="263">
        <v>700</v>
      </c>
      <c r="H495" s="150">
        <f t="shared" si="120"/>
        <v>735</v>
      </c>
      <c r="I495" s="150">
        <f t="shared" si="120"/>
        <v>772</v>
      </c>
      <c r="J495" s="276">
        <f t="shared" si="121"/>
        <v>850</v>
      </c>
    </row>
    <row r="496" spans="1:10" s="6" customFormat="1" ht="37.5">
      <c r="A496" s="231" t="s">
        <v>2345</v>
      </c>
      <c r="B496" s="200" t="s">
        <v>1145</v>
      </c>
      <c r="C496" s="201" t="s">
        <v>1219</v>
      </c>
      <c r="D496" s="225">
        <f t="shared" si="122"/>
        <v>352.5</v>
      </c>
      <c r="E496" s="226">
        <f t="shared" si="124"/>
        <v>70.5</v>
      </c>
      <c r="F496" s="228">
        <v>423</v>
      </c>
      <c r="G496" s="150">
        <f>ROUNDUP(F496*1.05,0)</f>
        <v>445</v>
      </c>
      <c r="H496" s="150">
        <f t="shared" si="120"/>
        <v>468</v>
      </c>
      <c r="I496" s="150">
        <f t="shared" si="120"/>
        <v>492</v>
      </c>
      <c r="J496" s="276">
        <f t="shared" si="121"/>
        <v>542</v>
      </c>
    </row>
    <row r="497" spans="1:10" s="6" customFormat="1" ht="18.75">
      <c r="A497" s="231" t="s">
        <v>2346</v>
      </c>
      <c r="B497" s="200" t="s">
        <v>2103</v>
      </c>
      <c r="C497" s="201" t="s">
        <v>2364</v>
      </c>
      <c r="D497" s="225">
        <f t="shared" si="122"/>
        <v>437.5</v>
      </c>
      <c r="E497" s="226">
        <f t="shared" si="124"/>
        <v>87.5</v>
      </c>
      <c r="F497" s="228">
        <v>525</v>
      </c>
      <c r="G497" s="150">
        <f>ROUNDUP(F497*1.05,0)</f>
        <v>552</v>
      </c>
      <c r="H497" s="150">
        <f t="shared" si="120"/>
        <v>580</v>
      </c>
      <c r="I497" s="150">
        <f t="shared" si="120"/>
        <v>609</v>
      </c>
      <c r="J497" s="276">
        <f t="shared" si="121"/>
        <v>670</v>
      </c>
    </row>
    <row r="498" spans="1:11" s="6" customFormat="1" ht="18.75">
      <c r="A498" s="270" t="s">
        <v>2349</v>
      </c>
      <c r="B498" s="268" t="s">
        <v>2365</v>
      </c>
      <c r="C498" s="269" t="s">
        <v>2102</v>
      </c>
      <c r="D498" s="271"/>
      <c r="E498" s="272"/>
      <c r="F498" s="273"/>
      <c r="G498" s="274"/>
      <c r="H498" s="274"/>
      <c r="I498" s="274">
        <v>420</v>
      </c>
      <c r="J498" s="276">
        <f t="shared" si="121"/>
        <v>462</v>
      </c>
      <c r="K498" s="267"/>
    </row>
    <row r="499" spans="1:10" s="275" customFormat="1" ht="37.5">
      <c r="A499" s="270" t="s">
        <v>2366</v>
      </c>
      <c r="B499" s="268" t="s">
        <v>2360</v>
      </c>
      <c r="C499" s="269" t="s">
        <v>2348</v>
      </c>
      <c r="D499" s="271"/>
      <c r="E499" s="272"/>
      <c r="F499" s="273"/>
      <c r="G499" s="274">
        <v>1100</v>
      </c>
      <c r="H499" s="274">
        <f t="shared" si="120"/>
        <v>1155</v>
      </c>
      <c r="I499" s="274">
        <f t="shared" si="120"/>
        <v>1213</v>
      </c>
      <c r="J499" s="276">
        <f t="shared" si="121"/>
        <v>1335</v>
      </c>
    </row>
    <row r="500" spans="1:10" s="6" customFormat="1" ht="37.5">
      <c r="A500" s="231" t="s">
        <v>2367</v>
      </c>
      <c r="B500" s="200" t="s">
        <v>2255</v>
      </c>
      <c r="C500" s="201" t="s">
        <v>2102</v>
      </c>
      <c r="D500" s="225">
        <f t="shared" si="122"/>
        <v>291.6666666666667</v>
      </c>
      <c r="E500" s="226">
        <f t="shared" si="124"/>
        <v>58.33333333333334</v>
      </c>
      <c r="F500" s="228">
        <v>350</v>
      </c>
      <c r="G500" s="150">
        <f>ROUNDUP(F500*1.05,0)</f>
        <v>368</v>
      </c>
      <c r="H500" s="150">
        <f t="shared" si="120"/>
        <v>387</v>
      </c>
      <c r="I500" s="150">
        <f t="shared" si="120"/>
        <v>407</v>
      </c>
      <c r="J500" s="276">
        <f t="shared" si="121"/>
        <v>448</v>
      </c>
    </row>
    <row r="501" spans="1:10" s="6" customFormat="1" ht="37.5">
      <c r="A501" s="231" t="s">
        <v>2381</v>
      </c>
      <c r="B501" s="200" t="s">
        <v>2382</v>
      </c>
      <c r="C501" s="201" t="s">
        <v>22</v>
      </c>
      <c r="D501" s="225"/>
      <c r="E501" s="226"/>
      <c r="F501" s="228"/>
      <c r="G501" s="150"/>
      <c r="H501" s="150"/>
      <c r="I501" s="150"/>
      <c r="J501" s="276">
        <v>600</v>
      </c>
    </row>
    <row r="502" spans="1:10" s="6" customFormat="1" ht="18.75">
      <c r="A502" s="231"/>
      <c r="B502" s="93" t="s">
        <v>2094</v>
      </c>
      <c r="C502" s="201"/>
      <c r="D502" s="225"/>
      <c r="E502" s="228"/>
      <c r="F502" s="230"/>
      <c r="G502" s="150"/>
      <c r="H502" s="150"/>
      <c r="I502" s="150"/>
      <c r="J502" s="276"/>
    </row>
    <row r="503" spans="1:10" s="6" customFormat="1" ht="37.5">
      <c r="A503" s="303" t="s">
        <v>1326</v>
      </c>
      <c r="B503" s="200" t="s">
        <v>2095</v>
      </c>
      <c r="C503" s="315" t="s">
        <v>2093</v>
      </c>
      <c r="D503" s="225">
        <f>F503/1.2</f>
        <v>191.66666666666669</v>
      </c>
      <c r="E503" s="228">
        <f>D503*0.2</f>
        <v>38.333333333333336</v>
      </c>
      <c r="F503" s="228">
        <v>230</v>
      </c>
      <c r="G503" s="150"/>
      <c r="H503" s="150"/>
      <c r="I503" s="150"/>
      <c r="J503" s="276"/>
    </row>
    <row r="504" spans="1:10" s="6" customFormat="1" ht="18.75">
      <c r="A504" s="304"/>
      <c r="B504" s="200" t="s">
        <v>941</v>
      </c>
      <c r="C504" s="316"/>
      <c r="D504" s="225"/>
      <c r="E504" s="226"/>
      <c r="F504" s="226"/>
      <c r="G504" s="150">
        <v>242</v>
      </c>
      <c r="H504" s="150">
        <f t="shared" si="120"/>
        <v>255</v>
      </c>
      <c r="I504" s="150">
        <f t="shared" si="120"/>
        <v>268</v>
      </c>
      <c r="J504" s="276">
        <f t="shared" si="121"/>
        <v>295</v>
      </c>
    </row>
    <row r="505" spans="1:10" s="6" customFormat="1" ht="18.75">
      <c r="A505" s="305"/>
      <c r="B505" s="200" t="s">
        <v>942</v>
      </c>
      <c r="C505" s="317"/>
      <c r="D505" s="225">
        <f>F505/1.2</f>
        <v>382.5</v>
      </c>
      <c r="E505" s="228">
        <f>D505*0.2</f>
        <v>76.5</v>
      </c>
      <c r="F505" s="228">
        <v>459</v>
      </c>
      <c r="G505" s="150">
        <f>ROUNDUP(F505*1.05,0)</f>
        <v>482</v>
      </c>
      <c r="H505" s="150">
        <f t="shared" si="120"/>
        <v>507</v>
      </c>
      <c r="I505" s="150">
        <f t="shared" si="120"/>
        <v>533</v>
      </c>
      <c r="J505" s="276">
        <f t="shared" si="121"/>
        <v>587</v>
      </c>
    </row>
    <row r="506" spans="1:10" s="6" customFormat="1" ht="37.5">
      <c r="A506" s="303" t="s">
        <v>1327</v>
      </c>
      <c r="B506" s="200" t="s">
        <v>2096</v>
      </c>
      <c r="C506" s="306" t="s">
        <v>2093</v>
      </c>
      <c r="D506" s="319">
        <f>F506/1.2</f>
        <v>174.16666666666669</v>
      </c>
      <c r="E506" s="325">
        <f>D506*0.2</f>
        <v>34.833333333333336</v>
      </c>
      <c r="F506" s="321">
        <v>209</v>
      </c>
      <c r="G506" s="150"/>
      <c r="H506" s="150"/>
      <c r="I506" s="150"/>
      <c r="J506" s="276"/>
    </row>
    <row r="507" spans="1:10" s="6" customFormat="1" ht="18.75">
      <c r="A507" s="304"/>
      <c r="B507" s="200" t="s">
        <v>941</v>
      </c>
      <c r="C507" s="307"/>
      <c r="D507" s="320"/>
      <c r="E507" s="326"/>
      <c r="F507" s="322"/>
      <c r="G507" s="150">
        <v>220</v>
      </c>
      <c r="H507" s="150">
        <f t="shared" si="120"/>
        <v>231</v>
      </c>
      <c r="I507" s="150">
        <f t="shared" si="120"/>
        <v>243</v>
      </c>
      <c r="J507" s="150">
        <f t="shared" si="121"/>
        <v>268</v>
      </c>
    </row>
    <row r="508" spans="1:10" s="6" customFormat="1" ht="18.75">
      <c r="A508" s="305"/>
      <c r="B508" s="200" t="s">
        <v>942</v>
      </c>
      <c r="C508" s="308"/>
      <c r="D508" s="233">
        <f>F508/1.2</f>
        <v>350.83333333333337</v>
      </c>
      <c r="E508" s="228">
        <f>D508*0.2</f>
        <v>70.16666666666667</v>
      </c>
      <c r="F508" s="228">
        <v>421</v>
      </c>
      <c r="G508" s="150">
        <f>ROUNDUP(F508*1.05,0)</f>
        <v>443</v>
      </c>
      <c r="H508" s="150">
        <f t="shared" si="120"/>
        <v>466</v>
      </c>
      <c r="I508" s="150">
        <f t="shared" si="120"/>
        <v>490</v>
      </c>
      <c r="J508" s="150">
        <f t="shared" si="121"/>
        <v>539</v>
      </c>
    </row>
    <row r="509" spans="1:10" s="6" customFormat="1" ht="42.75" customHeight="1">
      <c r="A509" s="231" t="s">
        <v>1328</v>
      </c>
      <c r="B509" s="200" t="s">
        <v>864</v>
      </c>
      <c r="C509" s="201" t="s">
        <v>21</v>
      </c>
      <c r="D509" s="233">
        <f>F509/1.2</f>
        <v>366.6666666666667</v>
      </c>
      <c r="E509" s="228">
        <f>D509*0.2</f>
        <v>73.33333333333334</v>
      </c>
      <c r="F509" s="228">
        <v>440</v>
      </c>
      <c r="G509" s="150">
        <f>ROUNDUP(F509*1.05,0)</f>
        <v>462</v>
      </c>
      <c r="H509" s="150">
        <f t="shared" si="120"/>
        <v>486</v>
      </c>
      <c r="I509" s="150">
        <f t="shared" si="120"/>
        <v>511</v>
      </c>
      <c r="J509" s="150">
        <f t="shared" si="121"/>
        <v>563</v>
      </c>
    </row>
    <row r="510" spans="1:10" s="6" customFormat="1" ht="17.25" customHeight="1">
      <c r="A510" s="290" t="s">
        <v>1332</v>
      </c>
      <c r="B510" s="93" t="s">
        <v>1146</v>
      </c>
      <c r="C510" s="201"/>
      <c r="D510" s="233"/>
      <c r="E510" s="230"/>
      <c r="F510" s="230"/>
      <c r="G510" s="150"/>
      <c r="H510" s="150"/>
      <c r="I510" s="150"/>
      <c r="J510" s="150"/>
    </row>
    <row r="511" spans="1:10" s="6" customFormat="1" ht="39" customHeight="1">
      <c r="A511" s="290" t="s">
        <v>1333</v>
      </c>
      <c r="B511" s="93" t="s">
        <v>946</v>
      </c>
      <c r="C511" s="201"/>
      <c r="D511" s="233"/>
      <c r="E511" s="230"/>
      <c r="F511" s="230"/>
      <c r="G511" s="150"/>
      <c r="H511" s="150"/>
      <c r="I511" s="150"/>
      <c r="J511" s="150"/>
    </row>
    <row r="512" spans="1:10" s="6" customFormat="1" ht="23.25" customHeight="1">
      <c r="A512" s="231" t="s">
        <v>1334</v>
      </c>
      <c r="B512" s="200" t="s">
        <v>690</v>
      </c>
      <c r="C512" s="201" t="s">
        <v>992</v>
      </c>
      <c r="D512" s="233">
        <f>F512/1.2</f>
        <v>612.5</v>
      </c>
      <c r="E512" s="228">
        <f>D512*0.2</f>
        <v>122.5</v>
      </c>
      <c r="F512" s="228">
        <v>735</v>
      </c>
      <c r="G512" s="150">
        <f>ROUNDUP(F512*1.05,0)</f>
        <v>772</v>
      </c>
      <c r="H512" s="150">
        <f t="shared" si="120"/>
        <v>811</v>
      </c>
      <c r="I512" s="150">
        <f t="shared" si="120"/>
        <v>852</v>
      </c>
      <c r="J512" s="150">
        <f t="shared" si="121"/>
        <v>938</v>
      </c>
    </row>
    <row r="513" spans="1:10" s="6" customFormat="1" ht="18.75">
      <c r="A513" s="231" t="s">
        <v>2350</v>
      </c>
      <c r="B513" s="200" t="s">
        <v>691</v>
      </c>
      <c r="C513" s="201" t="s">
        <v>992</v>
      </c>
      <c r="D513" s="233">
        <f>F513/1.2</f>
        <v>978.3333333333334</v>
      </c>
      <c r="E513" s="228">
        <f>D513*0.2</f>
        <v>195.66666666666669</v>
      </c>
      <c r="F513" s="228">
        <v>1174</v>
      </c>
      <c r="G513" s="150">
        <f>ROUNDUP(F513*1.05,0)</f>
        <v>1233</v>
      </c>
      <c r="H513" s="150">
        <f t="shared" si="120"/>
        <v>1295</v>
      </c>
      <c r="I513" s="150">
        <f t="shared" si="120"/>
        <v>1360</v>
      </c>
      <c r="J513" s="150">
        <f t="shared" si="121"/>
        <v>1496</v>
      </c>
    </row>
    <row r="514" spans="1:10" s="6" customFormat="1" ht="87.75" customHeight="1">
      <c r="A514" s="290" t="s">
        <v>1335</v>
      </c>
      <c r="B514" s="93" t="s">
        <v>944</v>
      </c>
      <c r="C514" s="201"/>
      <c r="D514" s="233"/>
      <c r="E514" s="230"/>
      <c r="F514" s="230"/>
      <c r="G514" s="150"/>
      <c r="H514" s="150"/>
      <c r="I514" s="150"/>
      <c r="J514" s="150"/>
    </row>
    <row r="515" spans="1:10" s="6" customFormat="1" ht="18.75">
      <c r="A515" s="231" t="s">
        <v>1336</v>
      </c>
      <c r="B515" s="200" t="s">
        <v>690</v>
      </c>
      <c r="C515" s="201" t="s">
        <v>992</v>
      </c>
      <c r="D515" s="233">
        <f>F515/1.2</f>
        <v>2445.8333333333335</v>
      </c>
      <c r="E515" s="230">
        <f>D515*0.2</f>
        <v>489.16666666666674</v>
      </c>
      <c r="F515" s="228">
        <v>2935</v>
      </c>
      <c r="G515" s="150">
        <f>ROUNDUP(F515*1.05,0)</f>
        <v>3082</v>
      </c>
      <c r="H515" s="150">
        <f t="shared" si="120"/>
        <v>3237</v>
      </c>
      <c r="I515" s="150">
        <f t="shared" si="120"/>
        <v>3399</v>
      </c>
      <c r="J515" s="276">
        <f t="shared" si="121"/>
        <v>3739</v>
      </c>
    </row>
    <row r="516" spans="1:10" s="6" customFormat="1" ht="18.75">
      <c r="A516" s="231" t="s">
        <v>1337</v>
      </c>
      <c r="B516" s="200" t="s">
        <v>691</v>
      </c>
      <c r="C516" s="201" t="s">
        <v>992</v>
      </c>
      <c r="D516" s="233">
        <f>F516/1.2</f>
        <v>3668.3333333333335</v>
      </c>
      <c r="E516" s="228">
        <v>698.62</v>
      </c>
      <c r="F516" s="228">
        <v>4402</v>
      </c>
      <c r="G516" s="150">
        <f>ROUNDUP(F516*1.05,0)</f>
        <v>4623</v>
      </c>
      <c r="H516" s="150">
        <f t="shared" si="120"/>
        <v>4855</v>
      </c>
      <c r="I516" s="150">
        <f t="shared" si="120"/>
        <v>5098</v>
      </c>
      <c r="J516" s="276">
        <f t="shared" si="121"/>
        <v>5608</v>
      </c>
    </row>
    <row r="517" spans="1:10" s="6" customFormat="1" ht="90" customHeight="1">
      <c r="A517" s="290" t="s">
        <v>1338</v>
      </c>
      <c r="B517" s="93" t="s">
        <v>945</v>
      </c>
      <c r="C517" s="201"/>
      <c r="D517" s="233"/>
      <c r="E517" s="230"/>
      <c r="F517" s="230"/>
      <c r="G517" s="150"/>
      <c r="H517" s="150"/>
      <c r="I517" s="150"/>
      <c r="J517" s="276"/>
    </row>
    <row r="518" spans="1:10" s="6" customFormat="1" ht="18.75">
      <c r="A518" s="231" t="s">
        <v>1340</v>
      </c>
      <c r="B518" s="200" t="s">
        <v>690</v>
      </c>
      <c r="C518" s="201" t="s">
        <v>992</v>
      </c>
      <c r="D518" s="233">
        <f>F518/1.2</f>
        <v>3029.166666666667</v>
      </c>
      <c r="E518" s="228">
        <f>D518*0.2</f>
        <v>605.8333333333334</v>
      </c>
      <c r="F518" s="228">
        <v>3635</v>
      </c>
      <c r="G518" s="150">
        <f>ROUNDUP(F518*1.05,0)</f>
        <v>3817</v>
      </c>
      <c r="H518" s="150">
        <f t="shared" si="120"/>
        <v>4008</v>
      </c>
      <c r="I518" s="150">
        <f t="shared" si="120"/>
        <v>4209</v>
      </c>
      <c r="J518" s="276">
        <f t="shared" si="121"/>
        <v>4630</v>
      </c>
    </row>
    <row r="519" spans="1:10" s="6" customFormat="1" ht="18.75">
      <c r="A519" s="231" t="s">
        <v>2351</v>
      </c>
      <c r="B519" s="200" t="s">
        <v>691</v>
      </c>
      <c r="C519" s="201" t="s">
        <v>992</v>
      </c>
      <c r="D519" s="233">
        <f>F519/1.2</f>
        <v>4251.666666666667</v>
      </c>
      <c r="E519" s="228">
        <f>D519*0.2</f>
        <v>850.3333333333335</v>
      </c>
      <c r="F519" s="228">
        <v>5102</v>
      </c>
      <c r="G519" s="150">
        <f>ROUNDUP(F519*1.05,0)</f>
        <v>5358</v>
      </c>
      <c r="H519" s="150">
        <f t="shared" si="120"/>
        <v>5626</v>
      </c>
      <c r="I519" s="150">
        <f t="shared" si="120"/>
        <v>5908</v>
      </c>
      <c r="J519" s="276">
        <f t="shared" si="121"/>
        <v>6499</v>
      </c>
    </row>
    <row r="520" spans="1:10" s="6" customFormat="1" ht="37.5">
      <c r="A520" s="290" t="s">
        <v>2352</v>
      </c>
      <c r="B520" s="93" t="s">
        <v>943</v>
      </c>
      <c r="C520" s="201"/>
      <c r="D520" s="233"/>
      <c r="E520" s="207"/>
      <c r="F520" s="207"/>
      <c r="G520" s="150"/>
      <c r="H520" s="150"/>
      <c r="I520" s="150"/>
      <c r="J520" s="276"/>
    </row>
    <row r="521" spans="1:10" s="6" customFormat="1" ht="40.5" customHeight="1">
      <c r="A521" s="290" t="s">
        <v>2353</v>
      </c>
      <c r="B521" s="93" t="s">
        <v>1147</v>
      </c>
      <c r="C521" s="201"/>
      <c r="D521" s="233"/>
      <c r="E521" s="207"/>
      <c r="F521" s="207"/>
      <c r="G521" s="150"/>
      <c r="H521" s="150"/>
      <c r="I521" s="150"/>
      <c r="J521" s="276"/>
    </row>
    <row r="522" spans="1:10" s="6" customFormat="1" ht="33.75" customHeight="1">
      <c r="A522" s="231" t="s">
        <v>2354</v>
      </c>
      <c r="B522" s="200" t="s">
        <v>934</v>
      </c>
      <c r="C522" s="201" t="s">
        <v>992</v>
      </c>
      <c r="D522" s="233">
        <f aca="true" t="shared" si="126" ref="D522:D527">F522/1.2</f>
        <v>583.3333333333334</v>
      </c>
      <c r="E522" s="228">
        <v>110.97</v>
      </c>
      <c r="F522" s="228">
        <v>700</v>
      </c>
      <c r="G522" s="150">
        <f aca="true" t="shared" si="127" ref="G522:G527">ROUNDUP(F522*1.05,0)</f>
        <v>735</v>
      </c>
      <c r="H522" s="150">
        <f t="shared" si="120"/>
        <v>772</v>
      </c>
      <c r="I522" s="150">
        <f t="shared" si="120"/>
        <v>811</v>
      </c>
      <c r="J522" s="276">
        <f t="shared" si="121"/>
        <v>893</v>
      </c>
    </row>
    <row r="523" spans="1:10" s="6" customFormat="1" ht="34.5" customHeight="1">
      <c r="A523" s="231" t="s">
        <v>2355</v>
      </c>
      <c r="B523" s="200" t="s">
        <v>931</v>
      </c>
      <c r="C523" s="201" t="s">
        <v>992</v>
      </c>
      <c r="D523" s="233">
        <f t="shared" si="126"/>
        <v>816.6666666666667</v>
      </c>
      <c r="E523" s="228">
        <f>D523*0.2</f>
        <v>163.33333333333337</v>
      </c>
      <c r="F523" s="228">
        <v>980</v>
      </c>
      <c r="G523" s="150">
        <f t="shared" si="127"/>
        <v>1029</v>
      </c>
      <c r="H523" s="150">
        <f t="shared" si="120"/>
        <v>1081</v>
      </c>
      <c r="I523" s="150">
        <f t="shared" si="120"/>
        <v>1136</v>
      </c>
      <c r="J523" s="276">
        <f t="shared" si="121"/>
        <v>1250</v>
      </c>
    </row>
    <row r="524" spans="1:10" s="6" customFormat="1" ht="37.5">
      <c r="A524" s="231" t="s">
        <v>2356</v>
      </c>
      <c r="B524" s="200" t="s">
        <v>935</v>
      </c>
      <c r="C524" s="201" t="s">
        <v>992</v>
      </c>
      <c r="D524" s="233">
        <f t="shared" si="126"/>
        <v>1223.3333333333335</v>
      </c>
      <c r="E524" s="228">
        <v>232.87</v>
      </c>
      <c r="F524" s="228">
        <v>1468</v>
      </c>
      <c r="G524" s="150">
        <f t="shared" si="127"/>
        <v>1542</v>
      </c>
      <c r="H524" s="150">
        <f t="shared" si="120"/>
        <v>1620</v>
      </c>
      <c r="I524" s="150">
        <f t="shared" si="120"/>
        <v>1701</v>
      </c>
      <c r="J524" s="276">
        <f t="shared" si="121"/>
        <v>1872</v>
      </c>
    </row>
    <row r="525" spans="1:10" s="6" customFormat="1" ht="36.75" customHeight="1">
      <c r="A525" s="231" t="s">
        <v>2357</v>
      </c>
      <c r="B525" s="200" t="s">
        <v>932</v>
      </c>
      <c r="C525" s="201" t="s">
        <v>992</v>
      </c>
      <c r="D525" s="233">
        <f t="shared" si="126"/>
        <v>1805</v>
      </c>
      <c r="E525" s="228">
        <f>D525*0.2</f>
        <v>361</v>
      </c>
      <c r="F525" s="228">
        <v>2166</v>
      </c>
      <c r="G525" s="150">
        <f t="shared" si="127"/>
        <v>2275</v>
      </c>
      <c r="H525" s="150">
        <f t="shared" si="120"/>
        <v>2389</v>
      </c>
      <c r="I525" s="150">
        <f t="shared" si="120"/>
        <v>2509</v>
      </c>
      <c r="J525" s="276">
        <f t="shared" si="121"/>
        <v>2760</v>
      </c>
    </row>
    <row r="526" spans="1:10" s="6" customFormat="1" ht="34.5" customHeight="1">
      <c r="A526" s="231" t="s">
        <v>2358</v>
      </c>
      <c r="B526" s="200" t="s">
        <v>936</v>
      </c>
      <c r="C526" s="201" t="s">
        <v>992</v>
      </c>
      <c r="D526" s="233">
        <f t="shared" si="126"/>
        <v>2446.666666666667</v>
      </c>
      <c r="E526" s="228">
        <f>D526*0.2</f>
        <v>489.3333333333334</v>
      </c>
      <c r="F526" s="228">
        <v>2936</v>
      </c>
      <c r="G526" s="150">
        <f t="shared" si="127"/>
        <v>3083</v>
      </c>
      <c r="H526" s="150">
        <f t="shared" si="120"/>
        <v>3238</v>
      </c>
      <c r="I526" s="150">
        <f t="shared" si="120"/>
        <v>3400</v>
      </c>
      <c r="J526" s="276">
        <f t="shared" si="121"/>
        <v>3740</v>
      </c>
    </row>
    <row r="527" spans="1:10" s="6" customFormat="1" ht="37.5">
      <c r="A527" s="231" t="s">
        <v>2359</v>
      </c>
      <c r="B527" s="200" t="s">
        <v>933</v>
      </c>
      <c r="C527" s="201" t="s">
        <v>992</v>
      </c>
      <c r="D527" s="233">
        <f t="shared" si="126"/>
        <v>3029.166666666667</v>
      </c>
      <c r="E527" s="228">
        <f>D527*0.2</f>
        <v>605.8333333333334</v>
      </c>
      <c r="F527" s="228">
        <v>3635</v>
      </c>
      <c r="G527" s="150">
        <f t="shared" si="127"/>
        <v>3817</v>
      </c>
      <c r="H527" s="150">
        <f t="shared" si="120"/>
        <v>4008</v>
      </c>
      <c r="I527" s="150">
        <f t="shared" si="120"/>
        <v>4209</v>
      </c>
      <c r="J527" s="276">
        <f aca="true" t="shared" si="128" ref="J527:J591">ROUNDUP(I527*1.1,0)</f>
        <v>4630</v>
      </c>
    </row>
    <row r="528" spans="1:10" s="6" customFormat="1" ht="24.75" customHeight="1">
      <c r="A528" s="231" t="s">
        <v>1339</v>
      </c>
      <c r="B528" s="200" t="s">
        <v>724</v>
      </c>
      <c r="C528" s="201"/>
      <c r="D528" s="233"/>
      <c r="E528" s="230"/>
      <c r="F528" s="230"/>
      <c r="G528" s="150"/>
      <c r="H528" s="150"/>
      <c r="I528" s="150"/>
      <c r="J528" s="150"/>
    </row>
    <row r="529" spans="1:10" s="6" customFormat="1" ht="36" customHeight="1">
      <c r="A529" s="231" t="s">
        <v>1347</v>
      </c>
      <c r="B529" s="200" t="s">
        <v>937</v>
      </c>
      <c r="C529" s="201" t="s">
        <v>992</v>
      </c>
      <c r="D529" s="233">
        <f aca="true" t="shared" si="129" ref="D529:D534">F529/1.2</f>
        <v>367.5</v>
      </c>
      <c r="E529" s="228">
        <f>D529*0.2</f>
        <v>73.5</v>
      </c>
      <c r="F529" s="228">
        <v>441</v>
      </c>
      <c r="G529" s="150">
        <f aca="true" t="shared" si="130" ref="G529:G534">ROUNDUP(F529*1.05,0)</f>
        <v>464</v>
      </c>
      <c r="H529" s="150">
        <f aca="true" t="shared" si="131" ref="H529:I592">ROUNDUP(G529*1.05,0)</f>
        <v>488</v>
      </c>
      <c r="I529" s="150">
        <f t="shared" si="131"/>
        <v>513</v>
      </c>
      <c r="J529" s="276">
        <f t="shared" si="128"/>
        <v>565</v>
      </c>
    </row>
    <row r="530" spans="1:10" s="6" customFormat="1" ht="34.5" customHeight="1">
      <c r="A530" s="231" t="s">
        <v>1348</v>
      </c>
      <c r="B530" s="200" t="s">
        <v>931</v>
      </c>
      <c r="C530" s="201" t="s">
        <v>992</v>
      </c>
      <c r="D530" s="233">
        <f t="shared" si="129"/>
        <v>612.5</v>
      </c>
      <c r="E530" s="228">
        <f>D530*0.2</f>
        <v>122.5</v>
      </c>
      <c r="F530" s="228">
        <v>735</v>
      </c>
      <c r="G530" s="150">
        <f t="shared" si="130"/>
        <v>772</v>
      </c>
      <c r="H530" s="150">
        <f t="shared" si="131"/>
        <v>811</v>
      </c>
      <c r="I530" s="150">
        <f t="shared" si="131"/>
        <v>852</v>
      </c>
      <c r="J530" s="276">
        <f t="shared" si="128"/>
        <v>938</v>
      </c>
    </row>
    <row r="531" spans="1:10" s="6" customFormat="1" ht="37.5">
      <c r="A531" s="231" t="s">
        <v>1349</v>
      </c>
      <c r="B531" s="200" t="s">
        <v>935</v>
      </c>
      <c r="C531" s="201" t="s">
        <v>992</v>
      </c>
      <c r="D531" s="233">
        <f t="shared" si="129"/>
        <v>612.5</v>
      </c>
      <c r="E531" s="228">
        <f>D531*0.2</f>
        <v>122.5</v>
      </c>
      <c r="F531" s="228">
        <v>735</v>
      </c>
      <c r="G531" s="150">
        <f t="shared" si="130"/>
        <v>772</v>
      </c>
      <c r="H531" s="150">
        <f t="shared" si="131"/>
        <v>811</v>
      </c>
      <c r="I531" s="150">
        <f t="shared" si="131"/>
        <v>852</v>
      </c>
      <c r="J531" s="276">
        <f t="shared" si="128"/>
        <v>938</v>
      </c>
    </row>
    <row r="532" spans="1:10" s="6" customFormat="1" ht="18.75">
      <c r="A532" s="231" t="s">
        <v>1350</v>
      </c>
      <c r="B532" s="200" t="s">
        <v>932</v>
      </c>
      <c r="C532" s="201" t="s">
        <v>992</v>
      </c>
      <c r="D532" s="233">
        <f t="shared" si="129"/>
        <v>978.3333333333334</v>
      </c>
      <c r="E532" s="228">
        <f>D532*0.2</f>
        <v>195.66666666666669</v>
      </c>
      <c r="F532" s="228">
        <v>1174</v>
      </c>
      <c r="G532" s="150">
        <f t="shared" si="130"/>
        <v>1233</v>
      </c>
      <c r="H532" s="150">
        <f t="shared" si="131"/>
        <v>1295</v>
      </c>
      <c r="I532" s="150">
        <f t="shared" si="131"/>
        <v>1360</v>
      </c>
      <c r="J532" s="276">
        <f t="shared" si="128"/>
        <v>1496</v>
      </c>
    </row>
    <row r="533" spans="1:10" s="6" customFormat="1" ht="37.5">
      <c r="A533" s="231" t="s">
        <v>1351</v>
      </c>
      <c r="B533" s="200" t="s">
        <v>936</v>
      </c>
      <c r="C533" s="201" t="s">
        <v>992</v>
      </c>
      <c r="D533" s="233">
        <f t="shared" si="129"/>
        <v>1223.3333333333335</v>
      </c>
      <c r="E533" s="228">
        <v>232.87</v>
      </c>
      <c r="F533" s="228">
        <v>1468</v>
      </c>
      <c r="G533" s="150">
        <f t="shared" si="130"/>
        <v>1542</v>
      </c>
      <c r="H533" s="150">
        <f t="shared" si="131"/>
        <v>1620</v>
      </c>
      <c r="I533" s="150">
        <f t="shared" si="131"/>
        <v>1701</v>
      </c>
      <c r="J533" s="276">
        <f t="shared" si="128"/>
        <v>1872</v>
      </c>
    </row>
    <row r="534" spans="1:10" s="6" customFormat="1" ht="37.5">
      <c r="A534" s="231" t="s">
        <v>1352</v>
      </c>
      <c r="B534" s="200" t="s">
        <v>938</v>
      </c>
      <c r="C534" s="201" t="s">
        <v>992</v>
      </c>
      <c r="D534" s="233">
        <f t="shared" si="129"/>
        <v>1467.5</v>
      </c>
      <c r="E534" s="228">
        <f>D534*0.2</f>
        <v>293.5</v>
      </c>
      <c r="F534" s="228">
        <v>1761</v>
      </c>
      <c r="G534" s="150">
        <f t="shared" si="130"/>
        <v>1850</v>
      </c>
      <c r="H534" s="150">
        <f t="shared" si="131"/>
        <v>1943</v>
      </c>
      <c r="I534" s="150">
        <f t="shared" si="131"/>
        <v>2041</v>
      </c>
      <c r="J534" s="276">
        <f t="shared" si="128"/>
        <v>2246</v>
      </c>
    </row>
    <row r="535" spans="1:10" s="6" customFormat="1" ht="36.75" customHeight="1">
      <c r="A535" s="290" t="s">
        <v>1353</v>
      </c>
      <c r="B535" s="93" t="s">
        <v>692</v>
      </c>
      <c r="C535" s="234"/>
      <c r="D535" s="233"/>
      <c r="E535" s="230"/>
      <c r="F535" s="230"/>
      <c r="G535" s="150"/>
      <c r="H535" s="150"/>
      <c r="I535" s="150"/>
      <c r="J535" s="276"/>
    </row>
    <row r="536" spans="1:10" s="6" customFormat="1" ht="32.25" customHeight="1">
      <c r="A536" s="231" t="s">
        <v>1355</v>
      </c>
      <c r="B536" s="200" t="s">
        <v>690</v>
      </c>
      <c r="C536" s="201" t="s">
        <v>992</v>
      </c>
      <c r="D536" s="233">
        <f>F536/1.2</f>
        <v>612.5</v>
      </c>
      <c r="E536" s="228">
        <f>D536*0.2</f>
        <v>122.5</v>
      </c>
      <c r="F536" s="228">
        <v>735</v>
      </c>
      <c r="G536" s="150">
        <f>ROUNDUP(F536*1.05,0)</f>
        <v>772</v>
      </c>
      <c r="H536" s="150">
        <f t="shared" si="131"/>
        <v>811</v>
      </c>
      <c r="I536" s="150">
        <f t="shared" si="131"/>
        <v>852</v>
      </c>
      <c r="J536" s="276">
        <f t="shared" si="128"/>
        <v>938</v>
      </c>
    </row>
    <row r="537" spans="1:10" s="6" customFormat="1" ht="18.75">
      <c r="A537" s="231" t="s">
        <v>1354</v>
      </c>
      <c r="B537" s="200" t="s">
        <v>691</v>
      </c>
      <c r="C537" s="201" t="s">
        <v>992</v>
      </c>
      <c r="D537" s="233">
        <f>F537/1.2</f>
        <v>1223.3333333333335</v>
      </c>
      <c r="E537" s="228">
        <v>232.87</v>
      </c>
      <c r="F537" s="228">
        <v>1468</v>
      </c>
      <c r="G537" s="150">
        <f>ROUNDUP(F537*1.05,0)</f>
        <v>1542</v>
      </c>
      <c r="H537" s="150">
        <f t="shared" si="131"/>
        <v>1620</v>
      </c>
      <c r="I537" s="150">
        <f t="shared" si="131"/>
        <v>1701</v>
      </c>
      <c r="J537" s="276">
        <f t="shared" si="128"/>
        <v>1872</v>
      </c>
    </row>
    <row r="538" spans="1:10" s="6" customFormat="1" ht="22.5" customHeight="1">
      <c r="A538" s="231" t="s">
        <v>1356</v>
      </c>
      <c r="B538" s="200" t="s">
        <v>726</v>
      </c>
      <c r="C538" s="201"/>
      <c r="D538" s="233"/>
      <c r="E538" s="230"/>
      <c r="F538" s="228"/>
      <c r="G538" s="150"/>
      <c r="H538" s="150"/>
      <c r="I538" s="150"/>
      <c r="J538" s="276"/>
    </row>
    <row r="539" spans="1:10" s="6" customFormat="1" ht="24" customHeight="1">
      <c r="A539" s="231" t="s">
        <v>1357</v>
      </c>
      <c r="B539" s="200" t="s">
        <v>725</v>
      </c>
      <c r="C539" s="201" t="s">
        <v>992</v>
      </c>
      <c r="D539" s="233">
        <f>F539/1.2</f>
        <v>367.5</v>
      </c>
      <c r="E539" s="228">
        <f>D539*0.2</f>
        <v>73.5</v>
      </c>
      <c r="F539" s="228">
        <v>441</v>
      </c>
      <c r="G539" s="150">
        <f>ROUNDUP(F539*1.05,0)</f>
        <v>464</v>
      </c>
      <c r="H539" s="150">
        <f t="shared" si="131"/>
        <v>488</v>
      </c>
      <c r="I539" s="150">
        <f t="shared" si="131"/>
        <v>513</v>
      </c>
      <c r="J539" s="276">
        <f t="shared" si="128"/>
        <v>565</v>
      </c>
    </row>
    <row r="540" spans="1:10" s="6" customFormat="1" ht="21" customHeight="1">
      <c r="A540" s="231" t="s">
        <v>1358</v>
      </c>
      <c r="B540" s="200" t="s">
        <v>727</v>
      </c>
      <c r="C540" s="201" t="s">
        <v>992</v>
      </c>
      <c r="D540" s="233">
        <f>F540/1.2</f>
        <v>551.6666666666667</v>
      </c>
      <c r="E540" s="228">
        <f>D540*0.2</f>
        <v>110.33333333333336</v>
      </c>
      <c r="F540" s="228">
        <v>662</v>
      </c>
      <c r="G540" s="150">
        <f>ROUNDUP(F540*1.05,0)</f>
        <v>696</v>
      </c>
      <c r="H540" s="150">
        <f t="shared" si="131"/>
        <v>731</v>
      </c>
      <c r="I540" s="150">
        <f t="shared" si="131"/>
        <v>768</v>
      </c>
      <c r="J540" s="276">
        <f t="shared" si="128"/>
        <v>845</v>
      </c>
    </row>
    <row r="541" spans="1:10" s="6" customFormat="1" ht="87.75" customHeight="1">
      <c r="A541" s="290" t="s">
        <v>1359</v>
      </c>
      <c r="B541" s="93" t="s">
        <v>1148</v>
      </c>
      <c r="C541" s="201"/>
      <c r="D541" s="233"/>
      <c r="E541" s="230"/>
      <c r="F541" s="230"/>
      <c r="G541" s="150"/>
      <c r="H541" s="150"/>
      <c r="I541" s="150"/>
      <c r="J541" s="276"/>
    </row>
    <row r="542" spans="1:10" s="6" customFormat="1" ht="36" customHeight="1">
      <c r="A542" s="231" t="s">
        <v>1360</v>
      </c>
      <c r="B542" s="200" t="s">
        <v>1149</v>
      </c>
      <c r="C542" s="201" t="s">
        <v>992</v>
      </c>
      <c r="D542" s="233">
        <f>F542/1.2</f>
        <v>612.5</v>
      </c>
      <c r="E542" s="228">
        <f>D542*0.2</f>
        <v>122.5</v>
      </c>
      <c r="F542" s="228">
        <v>735</v>
      </c>
      <c r="G542" s="150">
        <f>ROUNDUP(F542*1.05,0)</f>
        <v>772</v>
      </c>
      <c r="H542" s="150">
        <f t="shared" si="131"/>
        <v>811</v>
      </c>
      <c r="I542" s="150">
        <f t="shared" si="131"/>
        <v>852</v>
      </c>
      <c r="J542" s="276">
        <f t="shared" si="128"/>
        <v>938</v>
      </c>
    </row>
    <row r="543" spans="1:10" s="6" customFormat="1" ht="34.5" customHeight="1">
      <c r="A543" s="231" t="s">
        <v>1361</v>
      </c>
      <c r="B543" s="200" t="s">
        <v>1150</v>
      </c>
      <c r="C543" s="201" t="s">
        <v>992</v>
      </c>
      <c r="D543" s="233">
        <f>F543/1.2</f>
        <v>728.3333333333334</v>
      </c>
      <c r="E543" s="228">
        <v>138.57</v>
      </c>
      <c r="F543" s="228">
        <v>874</v>
      </c>
      <c r="G543" s="150">
        <f>ROUNDUP(F543*1.05,0)</f>
        <v>918</v>
      </c>
      <c r="H543" s="150">
        <f t="shared" si="131"/>
        <v>964</v>
      </c>
      <c r="I543" s="150">
        <f t="shared" si="131"/>
        <v>1013</v>
      </c>
      <c r="J543" s="276">
        <f t="shared" si="128"/>
        <v>1115</v>
      </c>
    </row>
    <row r="544" spans="1:10" s="6" customFormat="1" ht="22.5" customHeight="1">
      <c r="A544" s="290" t="s">
        <v>1362</v>
      </c>
      <c r="B544" s="93" t="s">
        <v>1151</v>
      </c>
      <c r="C544" s="201"/>
      <c r="D544" s="233"/>
      <c r="E544" s="207"/>
      <c r="F544" s="206"/>
      <c r="G544" s="150"/>
      <c r="H544" s="150"/>
      <c r="I544" s="150"/>
      <c r="J544" s="276"/>
    </row>
    <row r="545" spans="1:10" s="6" customFormat="1" ht="28.5" customHeight="1">
      <c r="A545" s="231" t="s">
        <v>1363</v>
      </c>
      <c r="B545" s="200" t="s">
        <v>927</v>
      </c>
      <c r="C545" s="201" t="s">
        <v>992</v>
      </c>
      <c r="D545" s="233">
        <f>F545/1.2</f>
        <v>1223.3333333333335</v>
      </c>
      <c r="E545" s="228">
        <v>232.87</v>
      </c>
      <c r="F545" s="228">
        <v>1468</v>
      </c>
      <c r="G545" s="150">
        <f>ROUNDUP(F545*1.05,0)</f>
        <v>1542</v>
      </c>
      <c r="H545" s="150">
        <f t="shared" si="131"/>
        <v>1620</v>
      </c>
      <c r="I545" s="150">
        <f t="shared" si="131"/>
        <v>1701</v>
      </c>
      <c r="J545" s="276">
        <f t="shared" si="128"/>
        <v>1872</v>
      </c>
    </row>
    <row r="546" spans="1:10" s="6" customFormat="1" ht="18.75">
      <c r="A546" s="231" t="s">
        <v>1364</v>
      </c>
      <c r="B546" s="200" t="s">
        <v>693</v>
      </c>
      <c r="C546" s="201" t="s">
        <v>992</v>
      </c>
      <c r="D546" s="233">
        <f>F546/1.2</f>
        <v>612.5</v>
      </c>
      <c r="E546" s="228">
        <f>D546*0.2</f>
        <v>122.5</v>
      </c>
      <c r="F546" s="228">
        <v>735</v>
      </c>
      <c r="G546" s="150">
        <f>ROUNDUP(F546*1.05,0)</f>
        <v>772</v>
      </c>
      <c r="H546" s="150">
        <f t="shared" si="131"/>
        <v>811</v>
      </c>
      <c r="I546" s="150">
        <f t="shared" si="131"/>
        <v>852</v>
      </c>
      <c r="J546" s="276">
        <f t="shared" si="128"/>
        <v>938</v>
      </c>
    </row>
    <row r="547" spans="1:10" s="6" customFormat="1" ht="18.75">
      <c r="A547" s="231" t="s">
        <v>1365</v>
      </c>
      <c r="B547" s="200" t="s">
        <v>2164</v>
      </c>
      <c r="C547" s="201" t="s">
        <v>9</v>
      </c>
      <c r="D547" s="233">
        <v>183.33</v>
      </c>
      <c r="E547" s="228">
        <v>36.67</v>
      </c>
      <c r="F547" s="228">
        <v>220</v>
      </c>
      <c r="G547" s="150">
        <f>ROUNDUP(F547*1.05,0)</f>
        <v>231</v>
      </c>
      <c r="H547" s="150">
        <f t="shared" si="131"/>
        <v>243</v>
      </c>
      <c r="I547" s="150">
        <f t="shared" si="131"/>
        <v>256</v>
      </c>
      <c r="J547" s="276">
        <f t="shared" si="128"/>
        <v>282</v>
      </c>
    </row>
    <row r="548" spans="1:10" s="6" customFormat="1" ht="18.75">
      <c r="A548" s="231"/>
      <c r="B548" s="93" t="s">
        <v>89</v>
      </c>
      <c r="C548" s="201"/>
      <c r="D548" s="233"/>
      <c r="E548" s="230"/>
      <c r="F548" s="230"/>
      <c r="G548" s="150"/>
      <c r="H548" s="150"/>
      <c r="I548" s="150"/>
      <c r="J548" s="276"/>
    </row>
    <row r="549" spans="1:10" s="6" customFormat="1" ht="18.75" customHeight="1">
      <c r="A549" s="291" t="s">
        <v>1368</v>
      </c>
      <c r="B549" s="93" t="s">
        <v>1152</v>
      </c>
      <c r="C549" s="234"/>
      <c r="D549" s="233"/>
      <c r="E549" s="230"/>
      <c r="F549" s="230"/>
      <c r="G549" s="150"/>
      <c r="H549" s="150"/>
      <c r="I549" s="150"/>
      <c r="J549" s="276"/>
    </row>
    <row r="550" spans="1:10" s="6" customFormat="1" ht="51" customHeight="1">
      <c r="A550" s="235" t="s">
        <v>1369</v>
      </c>
      <c r="B550" s="200" t="s">
        <v>1153</v>
      </c>
      <c r="C550" s="201" t="s">
        <v>734</v>
      </c>
      <c r="D550" s="233">
        <f>F550/1.2</f>
        <v>184.16666666666669</v>
      </c>
      <c r="E550" s="228">
        <v>35.07</v>
      </c>
      <c r="F550" s="228">
        <v>221</v>
      </c>
      <c r="G550" s="150">
        <f>ROUNDUP(F550*1.05,0)</f>
        <v>233</v>
      </c>
      <c r="H550" s="150">
        <f t="shared" si="131"/>
        <v>245</v>
      </c>
      <c r="I550" s="150">
        <f t="shared" si="131"/>
        <v>258</v>
      </c>
      <c r="J550" s="276">
        <f t="shared" si="128"/>
        <v>284</v>
      </c>
    </row>
    <row r="551" spans="1:10" s="6" customFormat="1" ht="53.25" customHeight="1">
      <c r="A551" s="235" t="s">
        <v>1370</v>
      </c>
      <c r="B551" s="200" t="s">
        <v>1154</v>
      </c>
      <c r="C551" s="201" t="s">
        <v>734</v>
      </c>
      <c r="D551" s="233">
        <f>F551/1.2</f>
        <v>245</v>
      </c>
      <c r="E551" s="228">
        <v>46.57</v>
      </c>
      <c r="F551" s="228">
        <v>294</v>
      </c>
      <c r="G551" s="150">
        <f>ROUNDUP(F551*1.05,0)</f>
        <v>309</v>
      </c>
      <c r="H551" s="150">
        <f t="shared" si="131"/>
        <v>325</v>
      </c>
      <c r="I551" s="150">
        <f t="shared" si="131"/>
        <v>342</v>
      </c>
      <c r="J551" s="276">
        <f t="shared" si="128"/>
        <v>377</v>
      </c>
    </row>
    <row r="552" spans="1:10" s="6" customFormat="1" ht="62.25" customHeight="1">
      <c r="A552" s="291" t="s">
        <v>1371</v>
      </c>
      <c r="B552" s="93" t="s">
        <v>1155</v>
      </c>
      <c r="C552" s="236"/>
      <c r="D552" s="233"/>
      <c r="E552" s="228"/>
      <c r="F552" s="230"/>
      <c r="G552" s="150"/>
      <c r="H552" s="150"/>
      <c r="I552" s="150"/>
      <c r="J552" s="276"/>
    </row>
    <row r="553" spans="1:10" s="6" customFormat="1" ht="48.75" customHeight="1">
      <c r="A553" s="235" t="s">
        <v>1372</v>
      </c>
      <c r="B553" s="200" t="s">
        <v>1156</v>
      </c>
      <c r="C553" s="201" t="s">
        <v>734</v>
      </c>
      <c r="D553" s="233">
        <f>F553/1.2</f>
        <v>245</v>
      </c>
      <c r="E553" s="228">
        <v>46.57</v>
      </c>
      <c r="F553" s="228">
        <v>294</v>
      </c>
      <c r="G553" s="150">
        <f>ROUNDUP(F553*1.05,0)</f>
        <v>309</v>
      </c>
      <c r="H553" s="150">
        <f t="shared" si="131"/>
        <v>325</v>
      </c>
      <c r="I553" s="150">
        <f t="shared" si="131"/>
        <v>342</v>
      </c>
      <c r="J553" s="276">
        <f t="shared" si="128"/>
        <v>377</v>
      </c>
    </row>
    <row r="554" spans="1:10" s="6" customFormat="1" ht="45" customHeight="1">
      <c r="A554" s="235" t="s">
        <v>1373</v>
      </c>
      <c r="B554" s="200" t="s">
        <v>1157</v>
      </c>
      <c r="C554" s="201" t="s">
        <v>734</v>
      </c>
      <c r="D554" s="233">
        <f>F554/1.2</f>
        <v>184.16666666666669</v>
      </c>
      <c r="E554" s="228">
        <v>35.07</v>
      </c>
      <c r="F554" s="228">
        <v>221</v>
      </c>
      <c r="G554" s="150">
        <f>ROUNDUP(F554*1.05,0)</f>
        <v>233</v>
      </c>
      <c r="H554" s="150">
        <f t="shared" si="131"/>
        <v>245</v>
      </c>
      <c r="I554" s="150">
        <f t="shared" si="131"/>
        <v>258</v>
      </c>
      <c r="J554" s="276">
        <f t="shared" si="128"/>
        <v>284</v>
      </c>
    </row>
    <row r="555" spans="1:10" s="6" customFormat="1" ht="27" customHeight="1">
      <c r="A555" s="292" t="s">
        <v>1375</v>
      </c>
      <c r="B555" s="93" t="s">
        <v>884</v>
      </c>
      <c r="C555" s="201"/>
      <c r="D555" s="233"/>
      <c r="E555" s="207"/>
      <c r="F555" s="207"/>
      <c r="G555" s="150"/>
      <c r="H555" s="150"/>
      <c r="I555" s="150"/>
      <c r="J555" s="276"/>
    </row>
    <row r="556" spans="1:10" s="6" customFormat="1" ht="33" customHeight="1">
      <c r="A556" s="235" t="s">
        <v>2230</v>
      </c>
      <c r="B556" s="200" t="s">
        <v>885</v>
      </c>
      <c r="C556" s="201" t="s">
        <v>23</v>
      </c>
      <c r="D556" s="233">
        <f aca="true" t="shared" si="132" ref="D556:D562">F556/1.2</f>
        <v>169.16666666666669</v>
      </c>
      <c r="E556" s="228">
        <f>D556*0.2</f>
        <v>33.833333333333336</v>
      </c>
      <c r="F556" s="228">
        <v>203</v>
      </c>
      <c r="G556" s="150">
        <f aca="true" t="shared" si="133" ref="G556:G562">ROUNDUP(F556*1.05,0)</f>
        <v>214</v>
      </c>
      <c r="H556" s="150">
        <f t="shared" si="131"/>
        <v>225</v>
      </c>
      <c r="I556" s="150">
        <f t="shared" si="131"/>
        <v>237</v>
      </c>
      <c r="J556" s="276">
        <f t="shared" si="128"/>
        <v>261</v>
      </c>
    </row>
    <row r="557" spans="1:10" s="6" customFormat="1" ht="25.5" customHeight="1">
      <c r="A557" s="231" t="s">
        <v>2231</v>
      </c>
      <c r="B557" s="200" t="s">
        <v>886</v>
      </c>
      <c r="C557" s="201" t="s">
        <v>23</v>
      </c>
      <c r="D557" s="233">
        <f t="shared" si="132"/>
        <v>307.5</v>
      </c>
      <c r="E557" s="228">
        <f>D557*0.2</f>
        <v>61.5</v>
      </c>
      <c r="F557" s="228">
        <v>369</v>
      </c>
      <c r="G557" s="150">
        <f t="shared" si="133"/>
        <v>388</v>
      </c>
      <c r="H557" s="150">
        <f t="shared" si="131"/>
        <v>408</v>
      </c>
      <c r="I557" s="150">
        <f t="shared" si="131"/>
        <v>429</v>
      </c>
      <c r="J557" s="276">
        <f t="shared" si="128"/>
        <v>472</v>
      </c>
    </row>
    <row r="558" spans="1:10" s="6" customFormat="1" ht="25.5" customHeight="1">
      <c r="A558" s="231" t="s">
        <v>2232</v>
      </c>
      <c r="B558" s="200" t="s">
        <v>1235</v>
      </c>
      <c r="C558" s="201" t="s">
        <v>22</v>
      </c>
      <c r="D558" s="233">
        <f t="shared" si="132"/>
        <v>30.833333333333336</v>
      </c>
      <c r="E558" s="230">
        <f>D558*0.2</f>
        <v>6.166666666666668</v>
      </c>
      <c r="F558" s="228">
        <v>37</v>
      </c>
      <c r="G558" s="150">
        <f t="shared" si="133"/>
        <v>39</v>
      </c>
      <c r="H558" s="150">
        <f t="shared" si="131"/>
        <v>41</v>
      </c>
      <c r="I558" s="150">
        <f t="shared" si="131"/>
        <v>44</v>
      </c>
      <c r="J558" s="276">
        <f t="shared" si="128"/>
        <v>49</v>
      </c>
    </row>
    <row r="559" spans="1:10" s="6" customFormat="1" ht="34.5" customHeight="1">
      <c r="A559" s="231" t="s">
        <v>1376</v>
      </c>
      <c r="B559" s="200" t="s">
        <v>1158</v>
      </c>
      <c r="C559" s="201" t="s">
        <v>23</v>
      </c>
      <c r="D559" s="233">
        <f t="shared" si="132"/>
        <v>123.33333333333334</v>
      </c>
      <c r="E559" s="228">
        <f>D559*0.2</f>
        <v>24.66666666666667</v>
      </c>
      <c r="F559" s="228">
        <v>148</v>
      </c>
      <c r="G559" s="150">
        <f t="shared" si="133"/>
        <v>156</v>
      </c>
      <c r="H559" s="150">
        <f t="shared" si="131"/>
        <v>164</v>
      </c>
      <c r="I559" s="150">
        <f t="shared" si="131"/>
        <v>173</v>
      </c>
      <c r="J559" s="276">
        <f t="shared" si="128"/>
        <v>191</v>
      </c>
    </row>
    <row r="560" spans="1:10" s="6" customFormat="1" ht="15.75" customHeight="1">
      <c r="A560" s="231" t="s">
        <v>1378</v>
      </c>
      <c r="B560" s="200" t="s">
        <v>866</v>
      </c>
      <c r="C560" s="201" t="s">
        <v>9</v>
      </c>
      <c r="D560" s="233">
        <f t="shared" si="132"/>
        <v>489.1666666666667</v>
      </c>
      <c r="E560" s="230">
        <f>D560*0.2</f>
        <v>97.83333333333334</v>
      </c>
      <c r="F560" s="228">
        <v>587</v>
      </c>
      <c r="G560" s="150">
        <f t="shared" si="133"/>
        <v>617</v>
      </c>
      <c r="H560" s="150">
        <f t="shared" si="131"/>
        <v>648</v>
      </c>
      <c r="I560" s="150">
        <f t="shared" si="131"/>
        <v>681</v>
      </c>
      <c r="J560" s="276">
        <f t="shared" si="128"/>
        <v>750</v>
      </c>
    </row>
    <row r="561" spans="1:10" s="6" customFormat="1" ht="16.5" customHeight="1">
      <c r="A561" s="235" t="s">
        <v>2233</v>
      </c>
      <c r="B561" s="200" t="s">
        <v>865</v>
      </c>
      <c r="C561" s="201" t="s">
        <v>15</v>
      </c>
      <c r="D561" s="233">
        <f t="shared" si="132"/>
        <v>1223.3333333333335</v>
      </c>
      <c r="E561" s="228">
        <v>232.87</v>
      </c>
      <c r="F561" s="228">
        <v>1468</v>
      </c>
      <c r="G561" s="150">
        <f t="shared" si="133"/>
        <v>1542</v>
      </c>
      <c r="H561" s="150">
        <f t="shared" si="131"/>
        <v>1620</v>
      </c>
      <c r="I561" s="150">
        <f t="shared" si="131"/>
        <v>1701</v>
      </c>
      <c r="J561" s="276">
        <f t="shared" si="128"/>
        <v>1872</v>
      </c>
    </row>
    <row r="562" spans="1:10" s="6" customFormat="1" ht="18.75" customHeight="1">
      <c r="A562" s="235" t="s">
        <v>1379</v>
      </c>
      <c r="B562" s="200" t="s">
        <v>867</v>
      </c>
      <c r="C562" s="201" t="s">
        <v>15</v>
      </c>
      <c r="D562" s="233">
        <f t="shared" si="132"/>
        <v>208.33333333333334</v>
      </c>
      <c r="E562" s="228">
        <v>39.67</v>
      </c>
      <c r="F562" s="228">
        <v>250</v>
      </c>
      <c r="G562" s="150">
        <f t="shared" si="133"/>
        <v>263</v>
      </c>
      <c r="H562" s="150">
        <f t="shared" si="131"/>
        <v>277</v>
      </c>
      <c r="I562" s="150">
        <f t="shared" si="131"/>
        <v>291</v>
      </c>
      <c r="J562" s="276">
        <f t="shared" si="128"/>
        <v>321</v>
      </c>
    </row>
    <row r="563" spans="1:10" s="6" customFormat="1" ht="18.75" customHeight="1">
      <c r="A563" s="291" t="s">
        <v>1386</v>
      </c>
      <c r="B563" s="93" t="s">
        <v>872</v>
      </c>
      <c r="C563" s="201"/>
      <c r="D563" s="233"/>
      <c r="E563" s="230"/>
      <c r="F563" s="230"/>
      <c r="G563" s="150"/>
      <c r="H563" s="150"/>
      <c r="I563" s="150"/>
      <c r="J563" s="276"/>
    </row>
    <row r="564" spans="1:10" s="6" customFormat="1" ht="18.75" customHeight="1">
      <c r="A564" s="291" t="s">
        <v>1387</v>
      </c>
      <c r="B564" s="93" t="s">
        <v>1159</v>
      </c>
      <c r="C564" s="201"/>
      <c r="D564" s="233"/>
      <c r="E564" s="230"/>
      <c r="F564" s="230"/>
      <c r="G564" s="150"/>
      <c r="H564" s="150"/>
      <c r="I564" s="150"/>
      <c r="J564" s="276"/>
    </row>
    <row r="565" spans="1:10" s="6" customFormat="1" ht="18.75" customHeight="1">
      <c r="A565" s="235" t="s">
        <v>2234</v>
      </c>
      <c r="B565" s="200" t="s">
        <v>873</v>
      </c>
      <c r="C565" s="201" t="s">
        <v>15</v>
      </c>
      <c r="D565" s="233">
        <f>F565/1.2</f>
        <v>123.33333333333334</v>
      </c>
      <c r="E565" s="228">
        <f>D565*0.2</f>
        <v>24.66666666666667</v>
      </c>
      <c r="F565" s="228">
        <v>148</v>
      </c>
      <c r="G565" s="150">
        <f>ROUNDUP(F565*1.05,0)</f>
        <v>156</v>
      </c>
      <c r="H565" s="150">
        <f t="shared" si="131"/>
        <v>164</v>
      </c>
      <c r="I565" s="150">
        <f t="shared" si="131"/>
        <v>173</v>
      </c>
      <c r="J565" s="276">
        <f t="shared" si="128"/>
        <v>191</v>
      </c>
    </row>
    <row r="566" spans="1:10" s="6" customFormat="1" ht="39" customHeight="1">
      <c r="A566" s="235" t="s">
        <v>2235</v>
      </c>
      <c r="B566" s="200" t="s">
        <v>939</v>
      </c>
      <c r="C566" s="201" t="s">
        <v>15</v>
      </c>
      <c r="D566" s="233">
        <f>F566/1.2</f>
        <v>245</v>
      </c>
      <c r="E566" s="228">
        <v>46.57</v>
      </c>
      <c r="F566" s="228">
        <v>294</v>
      </c>
      <c r="G566" s="150">
        <f>ROUNDUP(F566*1.05,0)</f>
        <v>309</v>
      </c>
      <c r="H566" s="150">
        <f t="shared" si="131"/>
        <v>325</v>
      </c>
      <c r="I566" s="150">
        <f t="shared" si="131"/>
        <v>342</v>
      </c>
      <c r="J566" s="276">
        <f t="shared" si="128"/>
        <v>377</v>
      </c>
    </row>
    <row r="567" spans="1:10" s="6" customFormat="1" ht="18.75" customHeight="1">
      <c r="A567" s="291" t="s">
        <v>1388</v>
      </c>
      <c r="B567" s="93" t="s">
        <v>874</v>
      </c>
      <c r="C567" s="201"/>
      <c r="D567" s="233"/>
      <c r="E567" s="230"/>
      <c r="F567" s="228"/>
      <c r="G567" s="150"/>
      <c r="H567" s="150"/>
      <c r="I567" s="150"/>
      <c r="J567" s="276"/>
    </row>
    <row r="568" spans="1:10" s="6" customFormat="1" ht="18.75" customHeight="1">
      <c r="A568" s="235" t="s">
        <v>2236</v>
      </c>
      <c r="B568" s="200" t="s">
        <v>868</v>
      </c>
      <c r="C568" s="201" t="s">
        <v>15</v>
      </c>
      <c r="D568" s="233">
        <f>F568/1.2</f>
        <v>184.16666666666669</v>
      </c>
      <c r="E568" s="228">
        <v>35.07</v>
      </c>
      <c r="F568" s="228">
        <v>221</v>
      </c>
      <c r="G568" s="150">
        <f>ROUNDUP(F568*1.05,0)</f>
        <v>233</v>
      </c>
      <c r="H568" s="150">
        <f t="shared" si="131"/>
        <v>245</v>
      </c>
      <c r="I568" s="150">
        <f t="shared" si="131"/>
        <v>258</v>
      </c>
      <c r="J568" s="276">
        <f t="shared" si="128"/>
        <v>284</v>
      </c>
    </row>
    <row r="569" spans="1:10" s="6" customFormat="1" ht="20.25" customHeight="1">
      <c r="A569" s="235" t="s">
        <v>2237</v>
      </c>
      <c r="B569" s="200" t="s">
        <v>869</v>
      </c>
      <c r="C569" s="201" t="s">
        <v>15</v>
      </c>
      <c r="D569" s="233">
        <f>F569/1.2</f>
        <v>245</v>
      </c>
      <c r="E569" s="228">
        <v>46.57</v>
      </c>
      <c r="F569" s="228">
        <v>294</v>
      </c>
      <c r="G569" s="150">
        <f>ROUNDUP(F569*1.05,0)</f>
        <v>309</v>
      </c>
      <c r="H569" s="150">
        <f t="shared" si="131"/>
        <v>325</v>
      </c>
      <c r="I569" s="150">
        <f t="shared" si="131"/>
        <v>342</v>
      </c>
      <c r="J569" s="276">
        <f t="shared" si="128"/>
        <v>377</v>
      </c>
    </row>
    <row r="570" spans="1:10" s="6" customFormat="1" ht="18" customHeight="1">
      <c r="A570" s="291" t="s">
        <v>1389</v>
      </c>
      <c r="B570" s="93" t="s">
        <v>1160</v>
      </c>
      <c r="C570" s="201"/>
      <c r="D570" s="233"/>
      <c r="E570" s="230"/>
      <c r="F570" s="228"/>
      <c r="G570" s="150"/>
      <c r="H570" s="150"/>
      <c r="I570" s="150"/>
      <c r="J570" s="150"/>
    </row>
    <row r="571" spans="1:10" s="6" customFormat="1" ht="21" customHeight="1">
      <c r="A571" s="235" t="s">
        <v>2238</v>
      </c>
      <c r="B571" s="200" t="s">
        <v>869</v>
      </c>
      <c r="C571" s="201" t="s">
        <v>15</v>
      </c>
      <c r="D571" s="233">
        <f>F571/1.2</f>
        <v>290.83333333333337</v>
      </c>
      <c r="E571" s="228">
        <f aca="true" t="shared" si="134" ref="E571:E625">D571*0.2</f>
        <v>58.16666666666668</v>
      </c>
      <c r="F571" s="228">
        <v>349</v>
      </c>
      <c r="G571" s="150">
        <f>ROUNDUP(F571*1.05,0)</f>
        <v>367</v>
      </c>
      <c r="H571" s="150">
        <f t="shared" si="131"/>
        <v>386</v>
      </c>
      <c r="I571" s="150">
        <f t="shared" si="131"/>
        <v>406</v>
      </c>
      <c r="J571" s="276">
        <f t="shared" si="128"/>
        <v>447</v>
      </c>
    </row>
    <row r="572" spans="1:10" s="6" customFormat="1" ht="17.25" customHeight="1">
      <c r="A572" s="235" t="s">
        <v>2239</v>
      </c>
      <c r="B572" s="200" t="s">
        <v>868</v>
      </c>
      <c r="C572" s="201" t="s">
        <v>15</v>
      </c>
      <c r="D572" s="233">
        <f>F572/1.2</f>
        <v>184.16666666666669</v>
      </c>
      <c r="E572" s="228">
        <v>35.07</v>
      </c>
      <c r="F572" s="228">
        <v>221</v>
      </c>
      <c r="G572" s="150">
        <f>ROUNDUP(F572*1.05,0)</f>
        <v>233</v>
      </c>
      <c r="H572" s="150">
        <f t="shared" si="131"/>
        <v>245</v>
      </c>
      <c r="I572" s="150">
        <f t="shared" si="131"/>
        <v>258</v>
      </c>
      <c r="J572" s="276">
        <f t="shared" si="128"/>
        <v>284</v>
      </c>
    </row>
    <row r="573" spans="1:10" s="6" customFormat="1" ht="39" customHeight="1">
      <c r="A573" s="235" t="s">
        <v>2383</v>
      </c>
      <c r="B573" s="200" t="s">
        <v>2384</v>
      </c>
      <c r="C573" s="201" t="s">
        <v>15</v>
      </c>
      <c r="D573" s="233"/>
      <c r="E573" s="228"/>
      <c r="F573" s="228"/>
      <c r="G573" s="150"/>
      <c r="H573" s="150"/>
      <c r="I573" s="150"/>
      <c r="J573" s="276">
        <v>800</v>
      </c>
    </row>
    <row r="574" spans="1:10" s="6" customFormat="1" ht="18.75">
      <c r="A574" s="235" t="s">
        <v>1390</v>
      </c>
      <c r="B574" s="200" t="s">
        <v>883</v>
      </c>
      <c r="C574" s="201" t="s">
        <v>15</v>
      </c>
      <c r="D574" s="233">
        <f>F574/1.2</f>
        <v>367.5</v>
      </c>
      <c r="E574" s="228">
        <f t="shared" si="134"/>
        <v>73.5</v>
      </c>
      <c r="F574" s="228">
        <v>441</v>
      </c>
      <c r="G574" s="150">
        <f>ROUNDUP(F574*1.05,0)</f>
        <v>464</v>
      </c>
      <c r="H574" s="150">
        <f t="shared" si="131"/>
        <v>488</v>
      </c>
      <c r="I574" s="150">
        <f t="shared" si="131"/>
        <v>513</v>
      </c>
      <c r="J574" s="276">
        <f t="shared" si="128"/>
        <v>565</v>
      </c>
    </row>
    <row r="575" spans="1:10" s="6" customFormat="1" ht="18.75">
      <c r="A575" s="291" t="s">
        <v>1395</v>
      </c>
      <c r="B575" s="93" t="s">
        <v>1161</v>
      </c>
      <c r="C575" s="201"/>
      <c r="D575" s="233"/>
      <c r="E575" s="230"/>
      <c r="F575" s="230"/>
      <c r="G575" s="150"/>
      <c r="H575" s="150"/>
      <c r="I575" s="150"/>
      <c r="J575" s="276"/>
    </row>
    <row r="576" spans="1:10" s="6" customFormat="1" ht="18.75">
      <c r="A576" s="235" t="s">
        <v>2240</v>
      </c>
      <c r="B576" s="200" t="s">
        <v>1162</v>
      </c>
      <c r="C576" s="201" t="s">
        <v>21</v>
      </c>
      <c r="D576" s="233">
        <f>F576/1.2</f>
        <v>123.33333333333334</v>
      </c>
      <c r="E576" s="228">
        <f t="shared" si="134"/>
        <v>24.66666666666667</v>
      </c>
      <c r="F576" s="228">
        <v>148</v>
      </c>
      <c r="G576" s="150">
        <f>ROUNDUP(F576*1.05,0)</f>
        <v>156</v>
      </c>
      <c r="H576" s="150">
        <f t="shared" si="131"/>
        <v>164</v>
      </c>
      <c r="I576" s="150">
        <f t="shared" si="131"/>
        <v>173</v>
      </c>
      <c r="J576" s="276">
        <f t="shared" si="128"/>
        <v>191</v>
      </c>
    </row>
    <row r="577" spans="1:10" s="6" customFormat="1" ht="18.75">
      <c r="A577" s="291" t="s">
        <v>2241</v>
      </c>
      <c r="B577" s="93" t="s">
        <v>1163</v>
      </c>
      <c r="C577" s="201"/>
      <c r="D577" s="233"/>
      <c r="E577" s="228"/>
      <c r="F577" s="230"/>
      <c r="G577" s="150"/>
      <c r="H577" s="150"/>
      <c r="I577" s="150"/>
      <c r="J577" s="276"/>
    </row>
    <row r="578" spans="1:10" s="6" customFormat="1" ht="18.75">
      <c r="A578" s="235" t="s">
        <v>2242</v>
      </c>
      <c r="B578" s="200" t="s">
        <v>1164</v>
      </c>
      <c r="C578" s="201" t="s">
        <v>21</v>
      </c>
      <c r="D578" s="233">
        <f aca="true" t="shared" si="135" ref="D578:D595">F578/1.2</f>
        <v>367.5</v>
      </c>
      <c r="E578" s="228">
        <f t="shared" si="134"/>
        <v>73.5</v>
      </c>
      <c r="F578" s="228">
        <v>441</v>
      </c>
      <c r="G578" s="150">
        <f aca="true" t="shared" si="136" ref="G578:G595">ROUNDUP(F578*1.05,0)</f>
        <v>464</v>
      </c>
      <c r="H578" s="150">
        <f t="shared" si="131"/>
        <v>488</v>
      </c>
      <c r="I578" s="150">
        <f t="shared" si="131"/>
        <v>513</v>
      </c>
      <c r="J578" s="276">
        <f t="shared" si="128"/>
        <v>565</v>
      </c>
    </row>
    <row r="579" spans="1:10" s="6" customFormat="1" ht="18.75">
      <c r="A579" s="235" t="s">
        <v>2243</v>
      </c>
      <c r="B579" s="200" t="s">
        <v>733</v>
      </c>
      <c r="C579" s="201" t="s">
        <v>21</v>
      </c>
      <c r="D579" s="233">
        <f t="shared" si="135"/>
        <v>123.33333333333334</v>
      </c>
      <c r="E579" s="228">
        <f t="shared" si="134"/>
        <v>24.66666666666667</v>
      </c>
      <c r="F579" s="228">
        <v>148</v>
      </c>
      <c r="G579" s="150">
        <f t="shared" si="136"/>
        <v>156</v>
      </c>
      <c r="H579" s="150">
        <f t="shared" si="131"/>
        <v>164</v>
      </c>
      <c r="I579" s="150">
        <f t="shared" si="131"/>
        <v>173</v>
      </c>
      <c r="J579" s="276">
        <f t="shared" si="128"/>
        <v>191</v>
      </c>
    </row>
    <row r="580" spans="1:10" s="6" customFormat="1" ht="18.75">
      <c r="A580" s="235" t="s">
        <v>1396</v>
      </c>
      <c r="B580" s="200" t="s">
        <v>1165</v>
      </c>
      <c r="C580" s="201" t="s">
        <v>15</v>
      </c>
      <c r="D580" s="233">
        <f t="shared" si="135"/>
        <v>307.5</v>
      </c>
      <c r="E580" s="228">
        <f t="shared" si="134"/>
        <v>61.5</v>
      </c>
      <c r="F580" s="228">
        <v>369</v>
      </c>
      <c r="G580" s="150">
        <f t="shared" si="136"/>
        <v>388</v>
      </c>
      <c r="H580" s="150">
        <f t="shared" si="131"/>
        <v>408</v>
      </c>
      <c r="I580" s="150">
        <f t="shared" si="131"/>
        <v>429</v>
      </c>
      <c r="J580" s="276">
        <f t="shared" si="128"/>
        <v>472</v>
      </c>
    </row>
    <row r="581" spans="1:10" s="6" customFormat="1" ht="37.5">
      <c r="A581" s="231" t="s">
        <v>1397</v>
      </c>
      <c r="B581" s="200" t="s">
        <v>875</v>
      </c>
      <c r="C581" s="201" t="s">
        <v>900</v>
      </c>
      <c r="D581" s="233">
        <f t="shared" si="135"/>
        <v>123.33333333333334</v>
      </c>
      <c r="E581" s="228">
        <f t="shared" si="134"/>
        <v>24.66666666666667</v>
      </c>
      <c r="F581" s="228">
        <v>148</v>
      </c>
      <c r="G581" s="150">
        <f t="shared" si="136"/>
        <v>156</v>
      </c>
      <c r="H581" s="150">
        <f t="shared" si="131"/>
        <v>164</v>
      </c>
      <c r="I581" s="150">
        <f t="shared" si="131"/>
        <v>173</v>
      </c>
      <c r="J581" s="276">
        <f t="shared" si="128"/>
        <v>191</v>
      </c>
    </row>
    <row r="582" spans="1:10" s="6" customFormat="1" ht="18.75">
      <c r="A582" s="231" t="s">
        <v>1398</v>
      </c>
      <c r="B582" s="200" t="s">
        <v>876</v>
      </c>
      <c r="C582" s="201" t="s">
        <v>901</v>
      </c>
      <c r="D582" s="233">
        <f t="shared" si="135"/>
        <v>18.333333333333336</v>
      </c>
      <c r="E582" s="228">
        <f t="shared" si="134"/>
        <v>3.6666666666666674</v>
      </c>
      <c r="F582" s="228">
        <v>22</v>
      </c>
      <c r="G582" s="150">
        <f t="shared" si="136"/>
        <v>24</v>
      </c>
      <c r="H582" s="150">
        <f t="shared" si="131"/>
        <v>26</v>
      </c>
      <c r="I582" s="150">
        <f t="shared" si="131"/>
        <v>28</v>
      </c>
      <c r="J582" s="276">
        <f t="shared" si="128"/>
        <v>31</v>
      </c>
    </row>
    <row r="583" spans="1:10" s="6" customFormat="1" ht="56.25">
      <c r="A583" s="231" t="s">
        <v>1399</v>
      </c>
      <c r="B583" s="200" t="s">
        <v>954</v>
      </c>
      <c r="C583" s="201" t="s">
        <v>21</v>
      </c>
      <c r="D583" s="233">
        <f t="shared" si="135"/>
        <v>184.16666666666669</v>
      </c>
      <c r="E583" s="230">
        <v>35.07</v>
      </c>
      <c r="F583" s="228">
        <v>221</v>
      </c>
      <c r="G583" s="150">
        <f t="shared" si="136"/>
        <v>233</v>
      </c>
      <c r="H583" s="150">
        <f t="shared" si="131"/>
        <v>245</v>
      </c>
      <c r="I583" s="150">
        <f t="shared" si="131"/>
        <v>258</v>
      </c>
      <c r="J583" s="276">
        <f t="shared" si="128"/>
        <v>284</v>
      </c>
    </row>
    <row r="584" spans="1:10" s="6" customFormat="1" ht="18.75">
      <c r="A584" s="231" t="s">
        <v>769</v>
      </c>
      <c r="B584" s="200" t="s">
        <v>880</v>
      </c>
      <c r="C584" s="201" t="s">
        <v>9</v>
      </c>
      <c r="D584" s="233">
        <f t="shared" si="135"/>
        <v>307.5</v>
      </c>
      <c r="E584" s="228">
        <f t="shared" si="134"/>
        <v>61.5</v>
      </c>
      <c r="F584" s="228">
        <v>369</v>
      </c>
      <c r="G584" s="150">
        <f t="shared" si="136"/>
        <v>388</v>
      </c>
      <c r="H584" s="150">
        <f t="shared" si="131"/>
        <v>408</v>
      </c>
      <c r="I584" s="150">
        <f t="shared" si="131"/>
        <v>429</v>
      </c>
      <c r="J584" s="276">
        <f t="shared" si="128"/>
        <v>472</v>
      </c>
    </row>
    <row r="585" spans="1:10" s="6" customFormat="1" ht="18.75">
      <c r="A585" s="235" t="s">
        <v>770</v>
      </c>
      <c r="B585" s="200" t="s">
        <v>735</v>
      </c>
      <c r="C585" s="201" t="s">
        <v>736</v>
      </c>
      <c r="D585" s="233">
        <f t="shared" si="135"/>
        <v>184.16666666666669</v>
      </c>
      <c r="E585" s="228">
        <v>35.07</v>
      </c>
      <c r="F585" s="228">
        <v>221</v>
      </c>
      <c r="G585" s="150">
        <f t="shared" si="136"/>
        <v>233</v>
      </c>
      <c r="H585" s="150">
        <f t="shared" si="131"/>
        <v>245</v>
      </c>
      <c r="I585" s="150">
        <f t="shared" si="131"/>
        <v>258</v>
      </c>
      <c r="J585" s="276">
        <f t="shared" si="128"/>
        <v>284</v>
      </c>
    </row>
    <row r="586" spans="1:10" s="7" customFormat="1" ht="18.75">
      <c r="A586" s="235" t="s">
        <v>771</v>
      </c>
      <c r="B586" s="200" t="s">
        <v>801</v>
      </c>
      <c r="C586" s="201" t="s">
        <v>9</v>
      </c>
      <c r="D586" s="233">
        <f t="shared" si="135"/>
        <v>290.83333333333337</v>
      </c>
      <c r="E586" s="228">
        <f t="shared" si="134"/>
        <v>58.16666666666668</v>
      </c>
      <c r="F586" s="226">
        <v>349</v>
      </c>
      <c r="G586" s="150">
        <f t="shared" si="136"/>
        <v>367</v>
      </c>
      <c r="H586" s="150">
        <f t="shared" si="131"/>
        <v>386</v>
      </c>
      <c r="I586" s="150">
        <f t="shared" si="131"/>
        <v>406</v>
      </c>
      <c r="J586" s="276">
        <f t="shared" si="128"/>
        <v>447</v>
      </c>
    </row>
    <row r="587" spans="1:10" s="7" customFormat="1" ht="18.75">
      <c r="A587" s="231" t="s">
        <v>772</v>
      </c>
      <c r="B587" s="237" t="s">
        <v>16</v>
      </c>
      <c r="C587" s="229" t="s">
        <v>9</v>
      </c>
      <c r="D587" s="233">
        <f t="shared" si="135"/>
        <v>184.16666666666669</v>
      </c>
      <c r="E587" s="228">
        <v>35.07</v>
      </c>
      <c r="F587" s="226">
        <v>221</v>
      </c>
      <c r="G587" s="150">
        <f t="shared" si="136"/>
        <v>233</v>
      </c>
      <c r="H587" s="150">
        <f t="shared" si="131"/>
        <v>245</v>
      </c>
      <c r="I587" s="150">
        <f t="shared" si="131"/>
        <v>258</v>
      </c>
      <c r="J587" s="276">
        <f t="shared" si="128"/>
        <v>284</v>
      </c>
    </row>
    <row r="588" spans="1:10" s="7" customFormat="1" ht="18.75">
      <c r="A588" s="238" t="s">
        <v>773</v>
      </c>
      <c r="B588" s="239" t="s">
        <v>17</v>
      </c>
      <c r="C588" s="201" t="s">
        <v>9</v>
      </c>
      <c r="D588" s="233">
        <f t="shared" si="135"/>
        <v>123.33333333333334</v>
      </c>
      <c r="E588" s="228">
        <f t="shared" si="134"/>
        <v>24.66666666666667</v>
      </c>
      <c r="F588" s="226">
        <v>148</v>
      </c>
      <c r="G588" s="150">
        <f t="shared" si="136"/>
        <v>156</v>
      </c>
      <c r="H588" s="150">
        <f t="shared" si="131"/>
        <v>164</v>
      </c>
      <c r="I588" s="150">
        <f t="shared" si="131"/>
        <v>173</v>
      </c>
      <c r="J588" s="276">
        <f t="shared" si="128"/>
        <v>191</v>
      </c>
    </row>
    <row r="589" spans="1:10" s="7" customFormat="1" ht="18.75">
      <c r="A589" s="238" t="s">
        <v>774</v>
      </c>
      <c r="B589" s="210" t="s">
        <v>18</v>
      </c>
      <c r="C589" s="196" t="s">
        <v>9</v>
      </c>
      <c r="D589" s="233">
        <f t="shared" si="135"/>
        <v>105.83333333333334</v>
      </c>
      <c r="E589" s="228">
        <v>20.12</v>
      </c>
      <c r="F589" s="226">
        <v>127</v>
      </c>
      <c r="G589" s="150">
        <f t="shared" si="136"/>
        <v>134</v>
      </c>
      <c r="H589" s="150">
        <f t="shared" si="131"/>
        <v>141</v>
      </c>
      <c r="I589" s="150">
        <f t="shared" si="131"/>
        <v>149</v>
      </c>
      <c r="J589" s="276">
        <f t="shared" si="128"/>
        <v>164</v>
      </c>
    </row>
    <row r="590" spans="1:10" s="7" customFormat="1" ht="18.75">
      <c r="A590" s="240" t="s">
        <v>775</v>
      </c>
      <c r="B590" s="210" t="s">
        <v>1166</v>
      </c>
      <c r="C590" s="196" t="s">
        <v>9</v>
      </c>
      <c r="D590" s="233">
        <f t="shared" si="135"/>
        <v>123.33333333333334</v>
      </c>
      <c r="E590" s="228">
        <f t="shared" si="134"/>
        <v>24.66666666666667</v>
      </c>
      <c r="F590" s="226">
        <v>148</v>
      </c>
      <c r="G590" s="150">
        <f t="shared" si="136"/>
        <v>156</v>
      </c>
      <c r="H590" s="150">
        <f t="shared" si="131"/>
        <v>164</v>
      </c>
      <c r="I590" s="150">
        <f t="shared" si="131"/>
        <v>173</v>
      </c>
      <c r="J590" s="276">
        <f t="shared" si="128"/>
        <v>191</v>
      </c>
    </row>
    <row r="591" spans="1:10" s="7" customFormat="1" ht="37.5">
      <c r="A591" s="240" t="s">
        <v>2244</v>
      </c>
      <c r="B591" s="210" t="s">
        <v>2098</v>
      </c>
      <c r="C591" s="196" t="s">
        <v>9</v>
      </c>
      <c r="D591" s="233">
        <f t="shared" si="135"/>
        <v>219.16666666666669</v>
      </c>
      <c r="E591" s="228">
        <v>41.67</v>
      </c>
      <c r="F591" s="226">
        <v>263</v>
      </c>
      <c r="G591" s="150">
        <f t="shared" si="136"/>
        <v>277</v>
      </c>
      <c r="H591" s="150">
        <f t="shared" si="131"/>
        <v>291</v>
      </c>
      <c r="I591" s="150">
        <f t="shared" si="131"/>
        <v>306</v>
      </c>
      <c r="J591" s="276">
        <f t="shared" si="128"/>
        <v>337</v>
      </c>
    </row>
    <row r="592" spans="1:10" s="7" customFormat="1" ht="18.75">
      <c r="A592" s="240" t="s">
        <v>2245</v>
      </c>
      <c r="B592" s="210" t="s">
        <v>2100</v>
      </c>
      <c r="C592" s="196" t="s">
        <v>9</v>
      </c>
      <c r="D592" s="233">
        <f t="shared" si="135"/>
        <v>306.6666666666667</v>
      </c>
      <c r="E592" s="228">
        <v>58.33</v>
      </c>
      <c r="F592" s="226">
        <v>368</v>
      </c>
      <c r="G592" s="150">
        <f t="shared" si="136"/>
        <v>387</v>
      </c>
      <c r="H592" s="150">
        <f t="shared" si="131"/>
        <v>407</v>
      </c>
      <c r="I592" s="150">
        <f t="shared" si="131"/>
        <v>428</v>
      </c>
      <c r="J592" s="276">
        <f aca="true" t="shared" si="137" ref="J592:J655">ROUNDUP(I592*1.1,0)</f>
        <v>471</v>
      </c>
    </row>
    <row r="593" spans="1:10" s="7" customFormat="1" ht="18.75">
      <c r="A593" s="235" t="s">
        <v>776</v>
      </c>
      <c r="B593" s="200" t="s">
        <v>19</v>
      </c>
      <c r="C593" s="201" t="s">
        <v>9</v>
      </c>
      <c r="D593" s="233">
        <f t="shared" si="135"/>
        <v>367.5</v>
      </c>
      <c r="E593" s="228">
        <f t="shared" si="134"/>
        <v>73.5</v>
      </c>
      <c r="F593" s="226">
        <v>441</v>
      </c>
      <c r="G593" s="150">
        <f t="shared" si="136"/>
        <v>464</v>
      </c>
      <c r="H593" s="150">
        <f aca="true" t="shared" si="138" ref="H593:I656">ROUNDUP(G593*1.05,0)</f>
        <v>488</v>
      </c>
      <c r="I593" s="150">
        <f t="shared" si="138"/>
        <v>513</v>
      </c>
      <c r="J593" s="276">
        <f t="shared" si="137"/>
        <v>565</v>
      </c>
    </row>
    <row r="594" spans="1:10" s="7" customFormat="1" ht="18.75">
      <c r="A594" s="235" t="s">
        <v>777</v>
      </c>
      <c r="B594" s="200" t="s">
        <v>20</v>
      </c>
      <c r="C594" s="201" t="s">
        <v>9</v>
      </c>
      <c r="D594" s="233">
        <f t="shared" si="135"/>
        <v>367.5</v>
      </c>
      <c r="E594" s="228">
        <f t="shared" si="134"/>
        <v>73.5</v>
      </c>
      <c r="F594" s="226">
        <v>441</v>
      </c>
      <c r="G594" s="150">
        <f t="shared" si="136"/>
        <v>464</v>
      </c>
      <c r="H594" s="150">
        <f t="shared" si="138"/>
        <v>488</v>
      </c>
      <c r="I594" s="150">
        <f t="shared" si="138"/>
        <v>513</v>
      </c>
      <c r="J594" s="276">
        <f t="shared" si="137"/>
        <v>565</v>
      </c>
    </row>
    <row r="595" spans="1:10" s="7" customFormat="1" ht="18.75">
      <c r="A595" s="235" t="s">
        <v>1400</v>
      </c>
      <c r="B595" s="200" t="s">
        <v>1167</v>
      </c>
      <c r="C595" s="201" t="s">
        <v>1220</v>
      </c>
      <c r="D595" s="233">
        <f t="shared" si="135"/>
        <v>2446.666666666667</v>
      </c>
      <c r="E595" s="228">
        <f t="shared" si="134"/>
        <v>489.3333333333334</v>
      </c>
      <c r="F595" s="226">
        <v>2936</v>
      </c>
      <c r="G595" s="150">
        <f t="shared" si="136"/>
        <v>3083</v>
      </c>
      <c r="H595" s="150">
        <f t="shared" si="138"/>
        <v>3238</v>
      </c>
      <c r="I595" s="150">
        <f t="shared" si="138"/>
        <v>3400</v>
      </c>
      <c r="J595" s="276">
        <f t="shared" si="137"/>
        <v>3740</v>
      </c>
    </row>
    <row r="596" spans="1:10" s="7" customFormat="1" ht="112.5">
      <c r="A596" s="291" t="s">
        <v>778</v>
      </c>
      <c r="B596" s="93" t="s">
        <v>955</v>
      </c>
      <c r="C596" s="201"/>
      <c r="D596" s="233"/>
      <c r="E596" s="230"/>
      <c r="F596" s="227"/>
      <c r="G596" s="150"/>
      <c r="H596" s="150"/>
      <c r="I596" s="150"/>
      <c r="J596" s="276"/>
    </row>
    <row r="597" spans="1:10" s="7" customFormat="1" ht="37.5">
      <c r="A597" s="235" t="s">
        <v>2256</v>
      </c>
      <c r="B597" s="200" t="s">
        <v>699</v>
      </c>
      <c r="C597" s="201" t="s">
        <v>1221</v>
      </c>
      <c r="D597" s="233">
        <f aca="true" t="shared" si="139" ref="D597:D603">F597/1.2</f>
        <v>234.16666666666669</v>
      </c>
      <c r="E597" s="228">
        <f t="shared" si="134"/>
        <v>46.83333333333334</v>
      </c>
      <c r="F597" s="226">
        <v>281</v>
      </c>
      <c r="G597" s="150">
        <f aca="true" t="shared" si="140" ref="G597:G603">ROUNDUP(F597*1.05,0)</f>
        <v>296</v>
      </c>
      <c r="H597" s="150">
        <f t="shared" si="138"/>
        <v>311</v>
      </c>
      <c r="I597" s="150">
        <f t="shared" si="138"/>
        <v>327</v>
      </c>
      <c r="J597" s="276">
        <f t="shared" si="137"/>
        <v>360</v>
      </c>
    </row>
    <row r="598" spans="1:10" s="7" customFormat="1" ht="37.5">
      <c r="A598" s="235" t="s">
        <v>2257</v>
      </c>
      <c r="B598" s="200" t="s">
        <v>930</v>
      </c>
      <c r="C598" s="201" t="s">
        <v>1221</v>
      </c>
      <c r="D598" s="233">
        <f t="shared" si="139"/>
        <v>406.6666666666667</v>
      </c>
      <c r="E598" s="228">
        <f t="shared" si="134"/>
        <v>81.33333333333334</v>
      </c>
      <c r="F598" s="226">
        <v>488</v>
      </c>
      <c r="G598" s="150">
        <f t="shared" si="140"/>
        <v>513</v>
      </c>
      <c r="H598" s="150">
        <f t="shared" si="138"/>
        <v>539</v>
      </c>
      <c r="I598" s="150">
        <f t="shared" si="138"/>
        <v>566</v>
      </c>
      <c r="J598" s="276">
        <f t="shared" si="137"/>
        <v>623</v>
      </c>
    </row>
    <row r="599" spans="1:10" s="7" customFormat="1" ht="37.5">
      <c r="A599" s="235" t="s">
        <v>2258</v>
      </c>
      <c r="B599" s="200" t="s">
        <v>733</v>
      </c>
      <c r="C599" s="201" t="s">
        <v>1221</v>
      </c>
      <c r="D599" s="233">
        <f t="shared" si="139"/>
        <v>290.83333333333337</v>
      </c>
      <c r="E599" s="228">
        <f t="shared" si="134"/>
        <v>58.16666666666668</v>
      </c>
      <c r="F599" s="226">
        <v>349</v>
      </c>
      <c r="G599" s="150">
        <f t="shared" si="140"/>
        <v>367</v>
      </c>
      <c r="H599" s="150">
        <f t="shared" si="138"/>
        <v>386</v>
      </c>
      <c r="I599" s="150">
        <f t="shared" si="138"/>
        <v>406</v>
      </c>
      <c r="J599" s="276">
        <f t="shared" si="137"/>
        <v>447</v>
      </c>
    </row>
    <row r="600" spans="1:10" s="7" customFormat="1" ht="36.75" customHeight="1">
      <c r="A600" s="235" t="s">
        <v>779</v>
      </c>
      <c r="B600" s="200" t="s">
        <v>1168</v>
      </c>
      <c r="C600" s="201" t="s">
        <v>23</v>
      </c>
      <c r="D600" s="233">
        <f t="shared" si="139"/>
        <v>123.33333333333334</v>
      </c>
      <c r="E600" s="228">
        <f t="shared" si="134"/>
        <v>24.66666666666667</v>
      </c>
      <c r="F600" s="226">
        <v>148</v>
      </c>
      <c r="G600" s="150">
        <f t="shared" si="140"/>
        <v>156</v>
      </c>
      <c r="H600" s="150">
        <f t="shared" si="138"/>
        <v>164</v>
      </c>
      <c r="I600" s="150">
        <f t="shared" si="138"/>
        <v>173</v>
      </c>
      <c r="J600" s="276">
        <f t="shared" si="137"/>
        <v>191</v>
      </c>
    </row>
    <row r="601" spans="1:10" s="7" customFormat="1" ht="37.5">
      <c r="A601" s="235" t="s">
        <v>780</v>
      </c>
      <c r="B601" s="200" t="s">
        <v>1169</v>
      </c>
      <c r="C601" s="201" t="s">
        <v>23</v>
      </c>
      <c r="D601" s="233">
        <f t="shared" si="139"/>
        <v>245</v>
      </c>
      <c r="E601" s="228">
        <v>46.57</v>
      </c>
      <c r="F601" s="226">
        <v>294</v>
      </c>
      <c r="G601" s="150">
        <f t="shared" si="140"/>
        <v>309</v>
      </c>
      <c r="H601" s="150">
        <f t="shared" si="138"/>
        <v>325</v>
      </c>
      <c r="I601" s="150">
        <f t="shared" si="138"/>
        <v>342</v>
      </c>
      <c r="J601" s="276">
        <f t="shared" si="137"/>
        <v>377</v>
      </c>
    </row>
    <row r="602" spans="1:10" s="7" customFormat="1" ht="37.5">
      <c r="A602" s="235" t="s">
        <v>781</v>
      </c>
      <c r="B602" s="200" t="s">
        <v>1170</v>
      </c>
      <c r="C602" s="201" t="s">
        <v>23</v>
      </c>
      <c r="D602" s="233">
        <f t="shared" si="139"/>
        <v>184.16666666666669</v>
      </c>
      <c r="E602" s="228">
        <v>35.07</v>
      </c>
      <c r="F602" s="226">
        <v>221</v>
      </c>
      <c r="G602" s="150">
        <f t="shared" si="140"/>
        <v>233</v>
      </c>
      <c r="H602" s="150">
        <f t="shared" si="138"/>
        <v>245</v>
      </c>
      <c r="I602" s="150">
        <f t="shared" si="138"/>
        <v>258</v>
      </c>
      <c r="J602" s="276">
        <f t="shared" si="137"/>
        <v>284</v>
      </c>
    </row>
    <row r="603" spans="1:10" s="7" customFormat="1" ht="37.5">
      <c r="A603" s="235" t="s">
        <v>782</v>
      </c>
      <c r="B603" s="200" t="s">
        <v>1171</v>
      </c>
      <c r="C603" s="201" t="s">
        <v>23</v>
      </c>
      <c r="D603" s="233">
        <f t="shared" si="139"/>
        <v>184.16666666666669</v>
      </c>
      <c r="E603" s="228">
        <v>35.07</v>
      </c>
      <c r="F603" s="226">
        <v>221</v>
      </c>
      <c r="G603" s="150">
        <f t="shared" si="140"/>
        <v>233</v>
      </c>
      <c r="H603" s="150">
        <f t="shared" si="138"/>
        <v>245</v>
      </c>
      <c r="I603" s="150">
        <f t="shared" si="138"/>
        <v>258</v>
      </c>
      <c r="J603" s="276">
        <f t="shared" si="137"/>
        <v>284</v>
      </c>
    </row>
    <row r="604" spans="1:10" s="7" customFormat="1" ht="18.75">
      <c r="A604" s="235" t="s">
        <v>783</v>
      </c>
      <c r="B604" s="200" t="s">
        <v>2246</v>
      </c>
      <c r="C604" s="201" t="s">
        <v>9</v>
      </c>
      <c r="D604" s="233"/>
      <c r="E604" s="230"/>
      <c r="F604" s="226"/>
      <c r="G604" s="150"/>
      <c r="H604" s="150"/>
      <c r="I604" s="150"/>
      <c r="J604" s="276"/>
    </row>
    <row r="605" spans="1:10" s="7" customFormat="1" ht="18.75">
      <c r="A605" s="235" t="s">
        <v>2259</v>
      </c>
      <c r="B605" s="200" t="s">
        <v>699</v>
      </c>
      <c r="C605" s="201" t="s">
        <v>9</v>
      </c>
      <c r="D605" s="233">
        <f aca="true" t="shared" si="141" ref="D605:D610">F605/1.2</f>
        <v>174.16666666666669</v>
      </c>
      <c r="E605" s="228">
        <f t="shared" si="134"/>
        <v>34.833333333333336</v>
      </c>
      <c r="F605" s="226">
        <v>209</v>
      </c>
      <c r="G605" s="150">
        <f aca="true" t="shared" si="142" ref="G605:G610">ROUNDUP(F605*1.05,0)</f>
        <v>220</v>
      </c>
      <c r="H605" s="150">
        <f t="shared" si="138"/>
        <v>231</v>
      </c>
      <c r="I605" s="150">
        <f t="shared" si="138"/>
        <v>243</v>
      </c>
      <c r="J605" s="276">
        <f t="shared" si="137"/>
        <v>268</v>
      </c>
    </row>
    <row r="606" spans="1:10" s="7" customFormat="1" ht="18.75">
      <c r="A606" s="235" t="s">
        <v>2260</v>
      </c>
      <c r="B606" s="200" t="s">
        <v>1475</v>
      </c>
      <c r="C606" s="201" t="s">
        <v>9</v>
      </c>
      <c r="D606" s="233">
        <f t="shared" si="141"/>
        <v>105</v>
      </c>
      <c r="E606" s="228">
        <f t="shared" si="134"/>
        <v>21</v>
      </c>
      <c r="F606" s="226">
        <v>126</v>
      </c>
      <c r="G606" s="150">
        <f t="shared" si="142"/>
        <v>133</v>
      </c>
      <c r="H606" s="150">
        <f t="shared" si="138"/>
        <v>140</v>
      </c>
      <c r="I606" s="150">
        <f t="shared" si="138"/>
        <v>147</v>
      </c>
      <c r="J606" s="276">
        <f t="shared" si="137"/>
        <v>162</v>
      </c>
    </row>
    <row r="607" spans="1:10" s="7" customFormat="1" ht="18.75">
      <c r="A607" s="235" t="s">
        <v>784</v>
      </c>
      <c r="B607" s="200" t="s">
        <v>26</v>
      </c>
      <c r="C607" s="201" t="s">
        <v>9</v>
      </c>
      <c r="D607" s="233">
        <f t="shared" si="141"/>
        <v>35.833333333333336</v>
      </c>
      <c r="E607" s="228">
        <f t="shared" si="134"/>
        <v>7.166666666666668</v>
      </c>
      <c r="F607" s="226">
        <v>43</v>
      </c>
      <c r="G607" s="150">
        <f t="shared" si="142"/>
        <v>46</v>
      </c>
      <c r="H607" s="150">
        <f t="shared" si="138"/>
        <v>49</v>
      </c>
      <c r="I607" s="150">
        <f t="shared" si="138"/>
        <v>52</v>
      </c>
      <c r="J607" s="276">
        <f t="shared" si="137"/>
        <v>58</v>
      </c>
    </row>
    <row r="608" spans="1:10" s="7" customFormat="1" ht="37.5">
      <c r="A608" s="235" t="s">
        <v>785</v>
      </c>
      <c r="B608" s="200" t="s">
        <v>1172</v>
      </c>
      <c r="C608" s="201" t="s">
        <v>1222</v>
      </c>
      <c r="D608" s="233">
        <f t="shared" si="141"/>
        <v>123.33333333333334</v>
      </c>
      <c r="E608" s="206">
        <f t="shared" si="134"/>
        <v>24.66666666666667</v>
      </c>
      <c r="F608" s="203">
        <v>148</v>
      </c>
      <c r="G608" s="150">
        <f t="shared" si="142"/>
        <v>156</v>
      </c>
      <c r="H608" s="150">
        <f t="shared" si="138"/>
        <v>164</v>
      </c>
      <c r="I608" s="150">
        <f t="shared" si="138"/>
        <v>173</v>
      </c>
      <c r="J608" s="276">
        <f t="shared" si="137"/>
        <v>191</v>
      </c>
    </row>
    <row r="609" spans="1:10" s="7" customFormat="1" ht="17.25" customHeight="1">
      <c r="A609" s="235" t="s">
        <v>786</v>
      </c>
      <c r="B609" s="200" t="s">
        <v>27</v>
      </c>
      <c r="C609" s="201" t="s">
        <v>9</v>
      </c>
      <c r="D609" s="233">
        <f t="shared" si="141"/>
        <v>123.33333333333334</v>
      </c>
      <c r="E609" s="206">
        <f t="shared" si="134"/>
        <v>24.66666666666667</v>
      </c>
      <c r="F609" s="203">
        <v>148</v>
      </c>
      <c r="G609" s="150">
        <f t="shared" si="142"/>
        <v>156</v>
      </c>
      <c r="H609" s="150">
        <f t="shared" si="138"/>
        <v>164</v>
      </c>
      <c r="I609" s="150">
        <f t="shared" si="138"/>
        <v>173</v>
      </c>
      <c r="J609" s="276">
        <f t="shared" si="137"/>
        <v>191</v>
      </c>
    </row>
    <row r="610" spans="1:10" s="7" customFormat="1" ht="22.5" customHeight="1">
      <c r="A610" s="235" t="s">
        <v>787</v>
      </c>
      <c r="B610" s="210" t="s">
        <v>1173</v>
      </c>
      <c r="C610" s="201" t="s">
        <v>9</v>
      </c>
      <c r="D610" s="233">
        <f t="shared" si="141"/>
        <v>35.833333333333336</v>
      </c>
      <c r="E610" s="206">
        <f t="shared" si="134"/>
        <v>7.166666666666668</v>
      </c>
      <c r="F610" s="203">
        <v>43</v>
      </c>
      <c r="G610" s="150">
        <f t="shared" si="142"/>
        <v>46</v>
      </c>
      <c r="H610" s="150">
        <f t="shared" si="138"/>
        <v>49</v>
      </c>
      <c r="I610" s="150">
        <f t="shared" si="138"/>
        <v>52</v>
      </c>
      <c r="J610" s="276">
        <f t="shared" si="137"/>
        <v>58</v>
      </c>
    </row>
    <row r="611" spans="1:10" s="7" customFormat="1" ht="17.25" customHeight="1">
      <c r="A611" s="235" t="s">
        <v>788</v>
      </c>
      <c r="B611" s="200" t="s">
        <v>1174</v>
      </c>
      <c r="C611" s="201"/>
      <c r="D611" s="233"/>
      <c r="E611" s="207"/>
      <c r="F611" s="203"/>
      <c r="G611" s="150"/>
      <c r="H611" s="150"/>
      <c r="I611" s="150"/>
      <c r="J611" s="276"/>
    </row>
    <row r="612" spans="1:10" s="7" customFormat="1" ht="22.5" customHeight="1">
      <c r="A612" s="235" t="s">
        <v>1054</v>
      </c>
      <c r="B612" s="219" t="s">
        <v>1175</v>
      </c>
      <c r="C612" s="201" t="s">
        <v>9</v>
      </c>
      <c r="D612" s="233">
        <f>F612/1.2</f>
        <v>728.3333333333334</v>
      </c>
      <c r="E612" s="206">
        <v>138.57</v>
      </c>
      <c r="F612" s="203">
        <v>874</v>
      </c>
      <c r="G612" s="150">
        <f>ROUNDUP(F612*1.05,0)</f>
        <v>918</v>
      </c>
      <c r="H612" s="150">
        <f t="shared" si="138"/>
        <v>964</v>
      </c>
      <c r="I612" s="150">
        <f t="shared" si="138"/>
        <v>1013</v>
      </c>
      <c r="J612" s="276">
        <f t="shared" si="137"/>
        <v>1115</v>
      </c>
    </row>
    <row r="613" spans="1:10" s="6" customFormat="1" ht="19.5" customHeight="1">
      <c r="A613" s="235" t="s">
        <v>1055</v>
      </c>
      <c r="B613" s="219" t="s">
        <v>1176</v>
      </c>
      <c r="C613" s="201" t="s">
        <v>9</v>
      </c>
      <c r="D613" s="233">
        <f>F613/1.2</f>
        <v>857.5</v>
      </c>
      <c r="E613" s="206">
        <f t="shared" si="134"/>
        <v>171.5</v>
      </c>
      <c r="F613" s="206">
        <v>1029</v>
      </c>
      <c r="G613" s="150">
        <f>ROUNDUP(F613*1.05,0)</f>
        <v>1081</v>
      </c>
      <c r="H613" s="150">
        <f t="shared" si="138"/>
        <v>1136</v>
      </c>
      <c r="I613" s="150">
        <f t="shared" si="138"/>
        <v>1193</v>
      </c>
      <c r="J613" s="276">
        <f t="shared" si="137"/>
        <v>1313</v>
      </c>
    </row>
    <row r="614" spans="1:10" s="6" customFormat="1" ht="16.5" customHeight="1">
      <c r="A614" s="235" t="s">
        <v>1405</v>
      </c>
      <c r="B614" s="219" t="s">
        <v>1177</v>
      </c>
      <c r="C614" s="201" t="s">
        <v>9</v>
      </c>
      <c r="D614" s="233">
        <f>F614/1.2</f>
        <v>1101.6666666666667</v>
      </c>
      <c r="E614" s="206">
        <f t="shared" si="134"/>
        <v>220.33333333333337</v>
      </c>
      <c r="F614" s="206">
        <v>1322</v>
      </c>
      <c r="G614" s="150">
        <f>ROUNDUP(F614*1.05,0)</f>
        <v>1389</v>
      </c>
      <c r="H614" s="150">
        <f t="shared" si="138"/>
        <v>1459</v>
      </c>
      <c r="I614" s="150">
        <f t="shared" si="138"/>
        <v>1532</v>
      </c>
      <c r="J614" s="276">
        <f t="shared" si="137"/>
        <v>1686</v>
      </c>
    </row>
    <row r="615" spans="1:10" s="6" customFormat="1" ht="16.5" customHeight="1">
      <c r="A615" s="235" t="s">
        <v>789</v>
      </c>
      <c r="B615" s="219" t="s">
        <v>1178</v>
      </c>
      <c r="C615" s="201"/>
      <c r="D615" s="233"/>
      <c r="E615" s="207"/>
      <c r="F615" s="207"/>
      <c r="G615" s="150"/>
      <c r="H615" s="150"/>
      <c r="I615" s="150"/>
      <c r="J615" s="276"/>
    </row>
    <row r="616" spans="1:10" s="6" customFormat="1" ht="16.5" customHeight="1">
      <c r="A616" s="235" t="s">
        <v>2261</v>
      </c>
      <c r="B616" s="219" t="s">
        <v>1179</v>
      </c>
      <c r="C616" s="201" t="s">
        <v>9</v>
      </c>
      <c r="D616" s="233">
        <f>F616/1.2</f>
        <v>1165.8333333333335</v>
      </c>
      <c r="E616" s="207">
        <f t="shared" si="134"/>
        <v>233.1666666666667</v>
      </c>
      <c r="F616" s="206">
        <v>1399</v>
      </c>
      <c r="G616" s="150">
        <f>ROUNDUP(F616*1.05,0)</f>
        <v>1469</v>
      </c>
      <c r="H616" s="150">
        <f t="shared" si="138"/>
        <v>1543</v>
      </c>
      <c r="I616" s="150">
        <f t="shared" si="138"/>
        <v>1621</v>
      </c>
      <c r="J616" s="276">
        <f t="shared" si="137"/>
        <v>1784</v>
      </c>
    </row>
    <row r="617" spans="1:10" s="6" customFormat="1" ht="16.5" customHeight="1">
      <c r="A617" s="235" t="s">
        <v>2262</v>
      </c>
      <c r="B617" s="219" t="s">
        <v>1180</v>
      </c>
      <c r="C617" s="201" t="s">
        <v>9</v>
      </c>
      <c r="D617" s="233">
        <f>F617/1.2</f>
        <v>1748.3333333333335</v>
      </c>
      <c r="E617" s="206">
        <v>332.92</v>
      </c>
      <c r="F617" s="206">
        <v>2098</v>
      </c>
      <c r="G617" s="150">
        <f>ROUNDUP(F617*1.05,0)</f>
        <v>2203</v>
      </c>
      <c r="H617" s="150">
        <f t="shared" si="138"/>
        <v>2314</v>
      </c>
      <c r="I617" s="150">
        <f t="shared" si="138"/>
        <v>2430</v>
      </c>
      <c r="J617" s="276">
        <f t="shared" si="137"/>
        <v>2673</v>
      </c>
    </row>
    <row r="618" spans="1:10" s="6" customFormat="1" ht="16.5" customHeight="1">
      <c r="A618" s="235" t="s">
        <v>2263</v>
      </c>
      <c r="B618" s="219" t="s">
        <v>1181</v>
      </c>
      <c r="C618" s="201" t="s">
        <v>9</v>
      </c>
      <c r="D618" s="233">
        <f>F618/1.2</f>
        <v>2097.5</v>
      </c>
      <c r="E618" s="206">
        <f t="shared" si="134"/>
        <v>419.5</v>
      </c>
      <c r="F618" s="206">
        <v>2517</v>
      </c>
      <c r="G618" s="150">
        <f>ROUNDUP(F618*1.05,0)</f>
        <v>2643</v>
      </c>
      <c r="H618" s="150">
        <f t="shared" si="138"/>
        <v>2776</v>
      </c>
      <c r="I618" s="150">
        <f t="shared" si="138"/>
        <v>2915</v>
      </c>
      <c r="J618" s="276">
        <f t="shared" si="137"/>
        <v>3207</v>
      </c>
    </row>
    <row r="619" spans="1:10" s="6" customFormat="1" ht="19.5" customHeight="1">
      <c r="A619" s="235" t="s">
        <v>2264</v>
      </c>
      <c r="B619" s="219" t="s">
        <v>1182</v>
      </c>
      <c r="C619" s="201" t="s">
        <v>9</v>
      </c>
      <c r="D619" s="233">
        <f>F619/1.2</f>
        <v>728.3333333333334</v>
      </c>
      <c r="E619" s="206">
        <v>138.57</v>
      </c>
      <c r="F619" s="206">
        <v>874</v>
      </c>
      <c r="G619" s="150">
        <f>ROUNDUP(F619*1.05,0)</f>
        <v>918</v>
      </c>
      <c r="H619" s="150">
        <f t="shared" si="138"/>
        <v>964</v>
      </c>
      <c r="I619" s="150">
        <f t="shared" si="138"/>
        <v>1013</v>
      </c>
      <c r="J619" s="276">
        <f t="shared" si="137"/>
        <v>1115</v>
      </c>
    </row>
    <row r="620" spans="1:10" s="6" customFormat="1" ht="17.25" customHeight="1">
      <c r="A620" s="235" t="s">
        <v>790</v>
      </c>
      <c r="B620" s="219" t="s">
        <v>907</v>
      </c>
      <c r="C620" s="201" t="s">
        <v>9</v>
      </c>
      <c r="D620" s="233">
        <f>F620/1.2</f>
        <v>612.5</v>
      </c>
      <c r="E620" s="206">
        <f t="shared" si="134"/>
        <v>122.5</v>
      </c>
      <c r="F620" s="206">
        <v>735</v>
      </c>
      <c r="G620" s="150">
        <f>ROUNDUP(F620*1.05,0)</f>
        <v>772</v>
      </c>
      <c r="H620" s="150">
        <f t="shared" si="138"/>
        <v>811</v>
      </c>
      <c r="I620" s="150">
        <f t="shared" si="138"/>
        <v>852</v>
      </c>
      <c r="J620" s="276">
        <f t="shared" si="137"/>
        <v>938</v>
      </c>
    </row>
    <row r="621" spans="1:10" s="6" customFormat="1" ht="21.75" customHeight="1">
      <c r="A621" s="235" t="s">
        <v>791</v>
      </c>
      <c r="B621" s="200" t="s">
        <v>1183</v>
      </c>
      <c r="C621" s="201"/>
      <c r="D621" s="233"/>
      <c r="E621" s="206"/>
      <c r="F621" s="207"/>
      <c r="G621" s="150"/>
      <c r="H621" s="150"/>
      <c r="I621" s="150"/>
      <c r="J621" s="276"/>
    </row>
    <row r="622" spans="1:10" s="7" customFormat="1" ht="16.5" customHeight="1">
      <c r="A622" s="235" t="s">
        <v>2265</v>
      </c>
      <c r="B622" s="219" t="s">
        <v>1184</v>
      </c>
      <c r="C622" s="201" t="s">
        <v>9</v>
      </c>
      <c r="D622" s="233">
        <f>F622/1.2</f>
        <v>290.83333333333337</v>
      </c>
      <c r="E622" s="206">
        <f t="shared" si="134"/>
        <v>58.16666666666668</v>
      </c>
      <c r="F622" s="203">
        <v>349</v>
      </c>
      <c r="G622" s="150">
        <f>ROUNDUP(F622*1.05,0)</f>
        <v>367</v>
      </c>
      <c r="H622" s="150">
        <f t="shared" si="138"/>
        <v>386</v>
      </c>
      <c r="I622" s="150">
        <f t="shared" si="138"/>
        <v>406</v>
      </c>
      <c r="J622" s="276">
        <f t="shared" si="137"/>
        <v>447</v>
      </c>
    </row>
    <row r="623" spans="1:10" s="5" customFormat="1" ht="15.75" customHeight="1">
      <c r="A623" s="235" t="s">
        <v>2266</v>
      </c>
      <c r="B623" s="219" t="s">
        <v>1176</v>
      </c>
      <c r="C623" s="201" t="s">
        <v>9</v>
      </c>
      <c r="D623" s="233">
        <f>F623/1.2</f>
        <v>406.6666666666667</v>
      </c>
      <c r="E623" s="206">
        <f t="shared" si="134"/>
        <v>81.33333333333334</v>
      </c>
      <c r="F623" s="203">
        <v>488</v>
      </c>
      <c r="G623" s="150">
        <f>ROUNDUP(F623*1.05,0)</f>
        <v>513</v>
      </c>
      <c r="H623" s="150">
        <f t="shared" si="138"/>
        <v>539</v>
      </c>
      <c r="I623" s="150">
        <f t="shared" si="138"/>
        <v>566</v>
      </c>
      <c r="J623" s="276">
        <f t="shared" si="137"/>
        <v>623</v>
      </c>
    </row>
    <row r="624" spans="1:10" s="5" customFormat="1" ht="17.25" customHeight="1">
      <c r="A624" s="235" t="s">
        <v>2267</v>
      </c>
      <c r="B624" s="219" t="s">
        <v>1177</v>
      </c>
      <c r="C624" s="201" t="s">
        <v>9</v>
      </c>
      <c r="D624" s="233">
        <f>F624/1.2</f>
        <v>932.5</v>
      </c>
      <c r="E624" s="206">
        <f t="shared" si="134"/>
        <v>186.5</v>
      </c>
      <c r="F624" s="203">
        <v>1119</v>
      </c>
      <c r="G624" s="150">
        <f>ROUNDUP(F624*1.05,0)</f>
        <v>1175</v>
      </c>
      <c r="H624" s="150">
        <f t="shared" si="138"/>
        <v>1234</v>
      </c>
      <c r="I624" s="150">
        <f t="shared" si="138"/>
        <v>1296</v>
      </c>
      <c r="J624" s="276">
        <f t="shared" si="137"/>
        <v>1426</v>
      </c>
    </row>
    <row r="625" spans="1:10" s="5" customFormat="1" ht="15" customHeight="1">
      <c r="A625" s="235" t="s">
        <v>792</v>
      </c>
      <c r="B625" s="219" t="s">
        <v>1185</v>
      </c>
      <c r="C625" s="201" t="s">
        <v>9</v>
      </c>
      <c r="D625" s="233">
        <f>F625/1.2</f>
        <v>350.83333333333337</v>
      </c>
      <c r="E625" s="206">
        <f t="shared" si="134"/>
        <v>70.16666666666667</v>
      </c>
      <c r="F625" s="241">
        <v>421</v>
      </c>
      <c r="G625" s="150">
        <f>ROUNDUP(F625*1.05,0)</f>
        <v>443</v>
      </c>
      <c r="H625" s="150">
        <f t="shared" si="138"/>
        <v>466</v>
      </c>
      <c r="I625" s="150">
        <f t="shared" si="138"/>
        <v>490</v>
      </c>
      <c r="J625" s="276">
        <f t="shared" si="137"/>
        <v>539</v>
      </c>
    </row>
    <row r="626" spans="1:10" s="5" customFormat="1" ht="55.5" customHeight="1">
      <c r="A626" s="291" t="s">
        <v>793</v>
      </c>
      <c r="B626" s="93" t="s">
        <v>1186</v>
      </c>
      <c r="C626" s="201"/>
      <c r="D626" s="242"/>
      <c r="E626" s="242"/>
      <c r="F626" s="242"/>
      <c r="G626" s="150"/>
      <c r="H626" s="150"/>
      <c r="I626" s="150"/>
      <c r="J626" s="150"/>
    </row>
    <row r="627" spans="1:10" s="5" customFormat="1" ht="19.5" customHeight="1" hidden="1">
      <c r="A627" s="235" t="s">
        <v>1130</v>
      </c>
      <c r="B627" s="219" t="s">
        <v>90</v>
      </c>
      <c r="C627" s="201" t="s">
        <v>9</v>
      </c>
      <c r="D627" s="243"/>
      <c r="E627" s="217"/>
      <c r="F627" s="244"/>
      <c r="G627" s="150">
        <f aca="true" t="shared" si="143" ref="G627:G650">ROUNDUP(F627*1.05,0)</f>
        <v>0</v>
      </c>
      <c r="H627" s="150">
        <f t="shared" si="138"/>
        <v>0</v>
      </c>
      <c r="I627" s="150">
        <f t="shared" si="138"/>
        <v>0</v>
      </c>
      <c r="J627" s="150">
        <f t="shared" si="137"/>
        <v>0</v>
      </c>
    </row>
    <row r="628" spans="1:10" s="5" customFormat="1" ht="19.5" customHeight="1" hidden="1">
      <c r="A628" s="235" t="s">
        <v>1131</v>
      </c>
      <c r="B628" s="219" t="s">
        <v>91</v>
      </c>
      <c r="C628" s="201" t="s">
        <v>9</v>
      </c>
      <c r="D628" s="245"/>
      <c r="E628" s="217"/>
      <c r="F628" s="244"/>
      <c r="G628" s="150">
        <f t="shared" si="143"/>
        <v>0</v>
      </c>
      <c r="H628" s="150">
        <f t="shared" si="138"/>
        <v>0</v>
      </c>
      <c r="I628" s="150">
        <f t="shared" si="138"/>
        <v>0</v>
      </c>
      <c r="J628" s="150">
        <f t="shared" si="137"/>
        <v>0</v>
      </c>
    </row>
    <row r="629" spans="1:10" s="5" customFormat="1" ht="31.5" customHeight="1" hidden="1">
      <c r="A629" s="235" t="s">
        <v>1132</v>
      </c>
      <c r="B629" s="219" t="s">
        <v>92</v>
      </c>
      <c r="C629" s="201" t="s">
        <v>9</v>
      </c>
      <c r="D629" s="323"/>
      <c r="E629" s="323"/>
      <c r="F629" s="324"/>
      <c r="G629" s="150">
        <f t="shared" si="143"/>
        <v>0</v>
      </c>
      <c r="H629" s="150">
        <f t="shared" si="138"/>
        <v>0</v>
      </c>
      <c r="I629" s="150">
        <f t="shared" si="138"/>
        <v>0</v>
      </c>
      <c r="J629" s="150">
        <f t="shared" si="137"/>
        <v>0</v>
      </c>
    </row>
    <row r="630" spans="1:10" s="5" customFormat="1" ht="36.75" customHeight="1" hidden="1">
      <c r="A630" s="235" t="s">
        <v>1133</v>
      </c>
      <c r="B630" s="219" t="s">
        <v>93</v>
      </c>
      <c r="C630" s="201" t="s">
        <v>9</v>
      </c>
      <c r="D630" s="323"/>
      <c r="E630" s="323"/>
      <c r="F630" s="324"/>
      <c r="G630" s="150">
        <f t="shared" si="143"/>
        <v>0</v>
      </c>
      <c r="H630" s="150">
        <f t="shared" si="138"/>
        <v>0</v>
      </c>
      <c r="I630" s="150">
        <f t="shared" si="138"/>
        <v>0</v>
      </c>
      <c r="J630" s="150">
        <f t="shared" si="137"/>
        <v>0</v>
      </c>
    </row>
    <row r="631" spans="1:10" s="5" customFormat="1" ht="48.75" customHeight="1" hidden="1">
      <c r="A631" s="235" t="s">
        <v>1134</v>
      </c>
      <c r="B631" s="219" t="s">
        <v>94</v>
      </c>
      <c r="C631" s="201" t="s">
        <v>9</v>
      </c>
      <c r="D631" s="243"/>
      <c r="E631" s="217"/>
      <c r="F631" s="244"/>
      <c r="G631" s="150">
        <f t="shared" si="143"/>
        <v>0</v>
      </c>
      <c r="H631" s="150">
        <f t="shared" si="138"/>
        <v>0</v>
      </c>
      <c r="I631" s="150">
        <f t="shared" si="138"/>
        <v>0</v>
      </c>
      <c r="J631" s="150">
        <f t="shared" si="137"/>
        <v>0</v>
      </c>
    </row>
    <row r="632" spans="1:10" s="5" customFormat="1" ht="18.75" customHeight="1" hidden="1">
      <c r="A632" s="235" t="s">
        <v>1135</v>
      </c>
      <c r="B632" s="219" t="s">
        <v>95</v>
      </c>
      <c r="C632" s="201" t="s">
        <v>9</v>
      </c>
      <c r="D632" s="243"/>
      <c r="E632" s="217"/>
      <c r="F632" s="244"/>
      <c r="G632" s="150">
        <f t="shared" si="143"/>
        <v>0</v>
      </c>
      <c r="H632" s="150">
        <f t="shared" si="138"/>
        <v>0</v>
      </c>
      <c r="I632" s="150">
        <f t="shared" si="138"/>
        <v>0</v>
      </c>
      <c r="J632" s="150">
        <f t="shared" si="137"/>
        <v>0</v>
      </c>
    </row>
    <row r="633" spans="1:10" s="5" customFormat="1" ht="17.25" customHeight="1" hidden="1">
      <c r="A633" s="235" t="s">
        <v>1136</v>
      </c>
      <c r="B633" s="219" t="s">
        <v>96</v>
      </c>
      <c r="C633" s="201" t="s">
        <v>9</v>
      </c>
      <c r="D633" s="243"/>
      <c r="E633" s="217"/>
      <c r="F633" s="244"/>
      <c r="G633" s="150">
        <f t="shared" si="143"/>
        <v>0</v>
      </c>
      <c r="H633" s="150">
        <f t="shared" si="138"/>
        <v>0</v>
      </c>
      <c r="I633" s="150">
        <f t="shared" si="138"/>
        <v>0</v>
      </c>
      <c r="J633" s="150">
        <f t="shared" si="137"/>
        <v>0</v>
      </c>
    </row>
    <row r="634" spans="1:10" s="5" customFormat="1" ht="18.75" customHeight="1" hidden="1">
      <c r="A634" s="235" t="s">
        <v>1137</v>
      </c>
      <c r="B634" s="219" t="s">
        <v>97</v>
      </c>
      <c r="C634" s="201" t="s">
        <v>9</v>
      </c>
      <c r="D634" s="243"/>
      <c r="E634" s="217"/>
      <c r="F634" s="244"/>
      <c r="G634" s="150">
        <f t="shared" si="143"/>
        <v>0</v>
      </c>
      <c r="H634" s="150">
        <f t="shared" si="138"/>
        <v>0</v>
      </c>
      <c r="I634" s="150">
        <f t="shared" si="138"/>
        <v>0</v>
      </c>
      <c r="J634" s="150">
        <f t="shared" si="137"/>
        <v>0</v>
      </c>
    </row>
    <row r="635" spans="1:10" s="5" customFormat="1" ht="33.75" customHeight="1" hidden="1">
      <c r="A635" s="235" t="s">
        <v>1138</v>
      </c>
      <c r="B635" s="219" t="s">
        <v>98</v>
      </c>
      <c r="C635" s="201" t="s">
        <v>9</v>
      </c>
      <c r="D635" s="323"/>
      <c r="E635" s="323"/>
      <c r="F635" s="324"/>
      <c r="G635" s="150">
        <f t="shared" si="143"/>
        <v>0</v>
      </c>
      <c r="H635" s="150">
        <f t="shared" si="138"/>
        <v>0</v>
      </c>
      <c r="I635" s="150">
        <f t="shared" si="138"/>
        <v>0</v>
      </c>
      <c r="J635" s="150">
        <f t="shared" si="137"/>
        <v>0</v>
      </c>
    </row>
    <row r="636" spans="1:10" s="5" customFormat="1" ht="18" customHeight="1" hidden="1">
      <c r="A636" s="235" t="s">
        <v>1139</v>
      </c>
      <c r="B636" s="219" t="s">
        <v>99</v>
      </c>
      <c r="C636" s="201" t="s">
        <v>9</v>
      </c>
      <c r="D636" s="243"/>
      <c r="E636" s="246"/>
      <c r="F636" s="247"/>
      <c r="G636" s="150">
        <f t="shared" si="143"/>
        <v>0</v>
      </c>
      <c r="H636" s="150">
        <f t="shared" si="138"/>
        <v>0</v>
      </c>
      <c r="I636" s="150">
        <f t="shared" si="138"/>
        <v>0</v>
      </c>
      <c r="J636" s="150">
        <f t="shared" si="137"/>
        <v>0</v>
      </c>
    </row>
    <row r="637" spans="1:10" s="5" customFormat="1" ht="48" customHeight="1" hidden="1">
      <c r="A637" s="235" t="s">
        <v>1140</v>
      </c>
      <c r="B637" s="219" t="s">
        <v>100</v>
      </c>
      <c r="C637" s="201" t="s">
        <v>9</v>
      </c>
      <c r="D637" s="243"/>
      <c r="E637" s="246"/>
      <c r="F637" s="247"/>
      <c r="G637" s="150">
        <f t="shared" si="143"/>
        <v>0</v>
      </c>
      <c r="H637" s="150">
        <f t="shared" si="138"/>
        <v>0</v>
      </c>
      <c r="I637" s="150">
        <f t="shared" si="138"/>
        <v>0</v>
      </c>
      <c r="J637" s="150">
        <f t="shared" si="137"/>
        <v>0</v>
      </c>
    </row>
    <row r="638" spans="1:10" s="5" customFormat="1" ht="48.75" customHeight="1" hidden="1">
      <c r="A638" s="235" t="s">
        <v>1141</v>
      </c>
      <c r="B638" s="219" t="s">
        <v>1187</v>
      </c>
      <c r="C638" s="201" t="s">
        <v>9</v>
      </c>
      <c r="D638" s="243"/>
      <c r="E638" s="246"/>
      <c r="F638" s="247"/>
      <c r="G638" s="150">
        <f t="shared" si="143"/>
        <v>0</v>
      </c>
      <c r="H638" s="150">
        <f t="shared" si="138"/>
        <v>0</v>
      </c>
      <c r="I638" s="150">
        <f t="shared" si="138"/>
        <v>0</v>
      </c>
      <c r="J638" s="150">
        <f t="shared" si="137"/>
        <v>0</v>
      </c>
    </row>
    <row r="639" spans="1:10" s="5" customFormat="1" ht="17.25" customHeight="1">
      <c r="A639" s="235" t="s">
        <v>1417</v>
      </c>
      <c r="B639" s="219" t="s">
        <v>90</v>
      </c>
      <c r="C639" s="201" t="s">
        <v>9</v>
      </c>
      <c r="D639" s="248">
        <f>F639/1.2</f>
        <v>428.33333333333337</v>
      </c>
      <c r="E639" s="248">
        <f>D639*0.2</f>
        <v>85.66666666666669</v>
      </c>
      <c r="F639" s="248">
        <v>514</v>
      </c>
      <c r="G639" s="150">
        <f t="shared" si="143"/>
        <v>540</v>
      </c>
      <c r="H639" s="150">
        <f t="shared" si="138"/>
        <v>567</v>
      </c>
      <c r="I639" s="150">
        <f t="shared" si="138"/>
        <v>596</v>
      </c>
      <c r="J639" s="276">
        <f t="shared" si="137"/>
        <v>656</v>
      </c>
    </row>
    <row r="640" spans="1:10" s="5" customFormat="1" ht="18.75" customHeight="1">
      <c r="A640" s="235" t="s">
        <v>1418</v>
      </c>
      <c r="B640" s="219" t="s">
        <v>91</v>
      </c>
      <c r="C640" s="201" t="s">
        <v>9</v>
      </c>
      <c r="D640" s="248">
        <f aca="true" t="shared" si="144" ref="D640:D673">F640/1.2</f>
        <v>443.33333333333337</v>
      </c>
      <c r="E640" s="248">
        <f aca="true" t="shared" si="145" ref="E640:E672">D640*0.2</f>
        <v>88.66666666666669</v>
      </c>
      <c r="F640" s="248">
        <v>532</v>
      </c>
      <c r="G640" s="150">
        <f t="shared" si="143"/>
        <v>559</v>
      </c>
      <c r="H640" s="150">
        <f t="shared" si="138"/>
        <v>587</v>
      </c>
      <c r="I640" s="150">
        <f t="shared" si="138"/>
        <v>617</v>
      </c>
      <c r="J640" s="276">
        <f t="shared" si="137"/>
        <v>679</v>
      </c>
    </row>
    <row r="641" spans="1:10" s="5" customFormat="1" ht="19.5" customHeight="1">
      <c r="A641" s="235" t="s">
        <v>1419</v>
      </c>
      <c r="B641" s="219" t="s">
        <v>92</v>
      </c>
      <c r="C641" s="201" t="s">
        <v>9</v>
      </c>
      <c r="D641" s="248">
        <f t="shared" si="144"/>
        <v>489.1666666666667</v>
      </c>
      <c r="E641" s="239">
        <f t="shared" si="145"/>
        <v>97.83333333333334</v>
      </c>
      <c r="F641" s="248">
        <v>587</v>
      </c>
      <c r="G641" s="150">
        <f t="shared" si="143"/>
        <v>617</v>
      </c>
      <c r="H641" s="150">
        <f t="shared" si="138"/>
        <v>648</v>
      </c>
      <c r="I641" s="150">
        <f t="shared" si="138"/>
        <v>681</v>
      </c>
      <c r="J641" s="276">
        <f t="shared" si="137"/>
        <v>750</v>
      </c>
    </row>
    <row r="642" spans="1:10" s="5" customFormat="1" ht="15.75" customHeight="1">
      <c r="A642" s="235" t="s">
        <v>1420</v>
      </c>
      <c r="B642" s="219" t="s">
        <v>93</v>
      </c>
      <c r="C642" s="201" t="s">
        <v>9</v>
      </c>
      <c r="D642" s="248">
        <f t="shared" si="144"/>
        <v>612.5</v>
      </c>
      <c r="E642" s="248">
        <f t="shared" si="145"/>
        <v>122.5</v>
      </c>
      <c r="F642" s="248">
        <v>735</v>
      </c>
      <c r="G642" s="150">
        <f t="shared" si="143"/>
        <v>772</v>
      </c>
      <c r="H642" s="150">
        <f t="shared" si="138"/>
        <v>811</v>
      </c>
      <c r="I642" s="150">
        <f t="shared" si="138"/>
        <v>852</v>
      </c>
      <c r="J642" s="276">
        <f t="shared" si="137"/>
        <v>938</v>
      </c>
    </row>
    <row r="643" spans="1:10" s="5" customFormat="1" ht="15.75" customHeight="1">
      <c r="A643" s="235" t="s">
        <v>1421</v>
      </c>
      <c r="B643" s="219" t="s">
        <v>94</v>
      </c>
      <c r="C643" s="201" t="s">
        <v>9</v>
      </c>
      <c r="D643" s="248">
        <f t="shared" si="144"/>
        <v>728.3333333333334</v>
      </c>
      <c r="E643" s="248">
        <v>138.57</v>
      </c>
      <c r="F643" s="248">
        <v>874</v>
      </c>
      <c r="G643" s="150">
        <f t="shared" si="143"/>
        <v>918</v>
      </c>
      <c r="H643" s="150">
        <f t="shared" si="138"/>
        <v>964</v>
      </c>
      <c r="I643" s="150">
        <f t="shared" si="138"/>
        <v>1013</v>
      </c>
      <c r="J643" s="276">
        <f t="shared" si="137"/>
        <v>1115</v>
      </c>
    </row>
    <row r="644" spans="1:10" s="5" customFormat="1" ht="15.75" customHeight="1">
      <c r="A644" s="235" t="s">
        <v>2268</v>
      </c>
      <c r="B644" s="219" t="s">
        <v>95</v>
      </c>
      <c r="C644" s="201" t="s">
        <v>9</v>
      </c>
      <c r="D644" s="248">
        <f t="shared" si="144"/>
        <v>845</v>
      </c>
      <c r="E644" s="248">
        <f t="shared" si="145"/>
        <v>169</v>
      </c>
      <c r="F644" s="248">
        <v>1014</v>
      </c>
      <c r="G644" s="150">
        <f t="shared" si="143"/>
        <v>1065</v>
      </c>
      <c r="H644" s="150">
        <f t="shared" si="138"/>
        <v>1119</v>
      </c>
      <c r="I644" s="150">
        <f t="shared" si="138"/>
        <v>1175</v>
      </c>
      <c r="J644" s="276">
        <f t="shared" si="137"/>
        <v>1293</v>
      </c>
    </row>
    <row r="645" spans="1:10" s="5" customFormat="1" ht="16.5" customHeight="1">
      <c r="A645" s="235" t="s">
        <v>2269</v>
      </c>
      <c r="B645" s="219" t="s">
        <v>96</v>
      </c>
      <c r="C645" s="201" t="s">
        <v>9</v>
      </c>
      <c r="D645" s="248">
        <f t="shared" si="144"/>
        <v>960</v>
      </c>
      <c r="E645" s="239">
        <f t="shared" si="145"/>
        <v>192</v>
      </c>
      <c r="F645" s="248">
        <v>1152</v>
      </c>
      <c r="G645" s="150">
        <f t="shared" si="143"/>
        <v>1210</v>
      </c>
      <c r="H645" s="150">
        <f t="shared" si="138"/>
        <v>1271</v>
      </c>
      <c r="I645" s="150">
        <f t="shared" si="138"/>
        <v>1335</v>
      </c>
      <c r="J645" s="276">
        <f t="shared" si="137"/>
        <v>1469</v>
      </c>
    </row>
    <row r="646" spans="1:10" s="5" customFormat="1" ht="16.5" customHeight="1">
      <c r="A646" s="235" t="s">
        <v>2270</v>
      </c>
      <c r="B646" s="219" t="s">
        <v>97</v>
      </c>
      <c r="C646" s="201" t="s">
        <v>9</v>
      </c>
      <c r="D646" s="248">
        <f t="shared" si="144"/>
        <v>1078.3333333333335</v>
      </c>
      <c r="E646" s="248">
        <v>205.27</v>
      </c>
      <c r="F646" s="248">
        <v>1294</v>
      </c>
      <c r="G646" s="150">
        <f t="shared" si="143"/>
        <v>1359</v>
      </c>
      <c r="H646" s="150">
        <f t="shared" si="138"/>
        <v>1427</v>
      </c>
      <c r="I646" s="150">
        <f t="shared" si="138"/>
        <v>1499</v>
      </c>
      <c r="J646" s="276">
        <f t="shared" si="137"/>
        <v>1649</v>
      </c>
    </row>
    <row r="647" spans="1:10" s="5" customFormat="1" ht="18" customHeight="1">
      <c r="A647" s="235" t="s">
        <v>2271</v>
      </c>
      <c r="B647" s="219" t="s">
        <v>98</v>
      </c>
      <c r="C647" s="201" t="s">
        <v>9</v>
      </c>
      <c r="D647" s="248">
        <f t="shared" si="144"/>
        <v>1195</v>
      </c>
      <c r="E647" s="248">
        <f t="shared" si="145"/>
        <v>239</v>
      </c>
      <c r="F647" s="248">
        <v>1434</v>
      </c>
      <c r="G647" s="150">
        <f t="shared" si="143"/>
        <v>1506</v>
      </c>
      <c r="H647" s="150">
        <f t="shared" si="138"/>
        <v>1582</v>
      </c>
      <c r="I647" s="150">
        <f t="shared" si="138"/>
        <v>1662</v>
      </c>
      <c r="J647" s="276">
        <f t="shared" si="137"/>
        <v>1829</v>
      </c>
    </row>
    <row r="648" spans="1:10" s="5" customFormat="1" ht="16.5" customHeight="1">
      <c r="A648" s="235" t="s">
        <v>2272</v>
      </c>
      <c r="B648" s="219" t="s">
        <v>99</v>
      </c>
      <c r="C648" s="201" t="s">
        <v>9</v>
      </c>
      <c r="D648" s="248">
        <f t="shared" si="144"/>
        <v>1310.8333333333335</v>
      </c>
      <c r="E648" s="239">
        <f t="shared" si="145"/>
        <v>262.1666666666667</v>
      </c>
      <c r="F648" s="248">
        <v>1573</v>
      </c>
      <c r="G648" s="150">
        <f t="shared" si="143"/>
        <v>1652</v>
      </c>
      <c r="H648" s="150">
        <f t="shared" si="138"/>
        <v>1735</v>
      </c>
      <c r="I648" s="150">
        <f t="shared" si="138"/>
        <v>1822</v>
      </c>
      <c r="J648" s="276">
        <f t="shared" si="137"/>
        <v>2005</v>
      </c>
    </row>
    <row r="649" spans="1:10" s="5" customFormat="1" ht="17.25" customHeight="1">
      <c r="A649" s="235" t="s">
        <v>2273</v>
      </c>
      <c r="B649" s="219" t="s">
        <v>100</v>
      </c>
      <c r="C649" s="201" t="s">
        <v>9</v>
      </c>
      <c r="D649" s="248">
        <f t="shared" si="144"/>
        <v>1398.3333333333335</v>
      </c>
      <c r="E649" s="248">
        <v>266.22</v>
      </c>
      <c r="F649" s="248">
        <v>1678</v>
      </c>
      <c r="G649" s="150">
        <f t="shared" si="143"/>
        <v>1762</v>
      </c>
      <c r="H649" s="150">
        <f t="shared" si="138"/>
        <v>1851</v>
      </c>
      <c r="I649" s="150">
        <f t="shared" si="138"/>
        <v>1944</v>
      </c>
      <c r="J649" s="276">
        <f t="shared" si="137"/>
        <v>2139</v>
      </c>
    </row>
    <row r="650" spans="1:10" s="5" customFormat="1" ht="16.5" customHeight="1">
      <c r="A650" s="235" t="s">
        <v>2274</v>
      </c>
      <c r="B650" s="219" t="s">
        <v>1187</v>
      </c>
      <c r="C650" s="201" t="s">
        <v>9</v>
      </c>
      <c r="D650" s="248">
        <f t="shared" si="144"/>
        <v>1427.5</v>
      </c>
      <c r="E650" s="248">
        <f t="shared" si="145"/>
        <v>285.5</v>
      </c>
      <c r="F650" s="248">
        <v>1713</v>
      </c>
      <c r="G650" s="150">
        <f t="shared" si="143"/>
        <v>1799</v>
      </c>
      <c r="H650" s="150">
        <f t="shared" si="138"/>
        <v>1889</v>
      </c>
      <c r="I650" s="150">
        <f t="shared" si="138"/>
        <v>1984</v>
      </c>
      <c r="J650" s="276">
        <f t="shared" si="137"/>
        <v>2183</v>
      </c>
    </row>
    <row r="651" spans="1:10" s="5" customFormat="1" ht="19.5" customHeight="1">
      <c r="A651" s="291" t="s">
        <v>794</v>
      </c>
      <c r="B651" s="93" t="s">
        <v>993</v>
      </c>
      <c r="C651" s="201"/>
      <c r="D651" s="248"/>
      <c r="E651" s="239"/>
      <c r="F651" s="204"/>
      <c r="G651" s="150"/>
      <c r="H651" s="150"/>
      <c r="I651" s="150"/>
      <c r="J651" s="276"/>
    </row>
    <row r="652" spans="1:10" s="5" customFormat="1" ht="15" customHeight="1">
      <c r="A652" s="235" t="s">
        <v>2275</v>
      </c>
      <c r="B652" s="200" t="s">
        <v>1188</v>
      </c>
      <c r="C652" s="201" t="s">
        <v>15</v>
      </c>
      <c r="D652" s="248">
        <f t="shared" si="144"/>
        <v>4375</v>
      </c>
      <c r="E652" s="248">
        <f t="shared" si="145"/>
        <v>875</v>
      </c>
      <c r="F652" s="203">
        <v>5250</v>
      </c>
      <c r="G652" s="150">
        <f aca="true" t="shared" si="146" ref="G652:G657">ROUNDUP(F652*1.05,0)</f>
        <v>5513</v>
      </c>
      <c r="H652" s="150">
        <f t="shared" si="138"/>
        <v>5789</v>
      </c>
      <c r="I652" s="150">
        <f t="shared" si="138"/>
        <v>6079</v>
      </c>
      <c r="J652" s="276">
        <f t="shared" si="137"/>
        <v>6687</v>
      </c>
    </row>
    <row r="653" spans="1:10" s="5" customFormat="1" ht="15.75" customHeight="1">
      <c r="A653" s="235" t="s">
        <v>2276</v>
      </c>
      <c r="B653" s="200" t="s">
        <v>1189</v>
      </c>
      <c r="C653" s="201" t="s">
        <v>15</v>
      </c>
      <c r="D653" s="248">
        <f t="shared" si="144"/>
        <v>2187.5</v>
      </c>
      <c r="E653" s="248">
        <f t="shared" si="145"/>
        <v>437.5</v>
      </c>
      <c r="F653" s="203">
        <v>2625</v>
      </c>
      <c r="G653" s="150">
        <f t="shared" si="146"/>
        <v>2757</v>
      </c>
      <c r="H653" s="150">
        <f t="shared" si="138"/>
        <v>2895</v>
      </c>
      <c r="I653" s="150">
        <f t="shared" si="138"/>
        <v>3040</v>
      </c>
      <c r="J653" s="276">
        <f t="shared" si="137"/>
        <v>3344</v>
      </c>
    </row>
    <row r="654" spans="1:10" s="5" customFormat="1" ht="15" customHeight="1">
      <c r="A654" s="235" t="s">
        <v>2277</v>
      </c>
      <c r="B654" s="200" t="s">
        <v>1190</v>
      </c>
      <c r="C654" s="201" t="s">
        <v>15</v>
      </c>
      <c r="D654" s="248">
        <f t="shared" si="144"/>
        <v>1094.1666666666667</v>
      </c>
      <c r="E654" s="248">
        <f t="shared" si="145"/>
        <v>218.83333333333337</v>
      </c>
      <c r="F654" s="203">
        <v>1313</v>
      </c>
      <c r="G654" s="150">
        <f t="shared" si="146"/>
        <v>1379</v>
      </c>
      <c r="H654" s="150">
        <f t="shared" si="138"/>
        <v>1448</v>
      </c>
      <c r="I654" s="150">
        <f t="shared" si="138"/>
        <v>1521</v>
      </c>
      <c r="J654" s="276">
        <f t="shared" si="137"/>
        <v>1674</v>
      </c>
    </row>
    <row r="655" spans="1:10" s="5" customFormat="1" ht="17.25" customHeight="1">
      <c r="A655" s="235" t="s">
        <v>2278</v>
      </c>
      <c r="B655" s="200" t="s">
        <v>1191</v>
      </c>
      <c r="C655" s="201" t="s">
        <v>15</v>
      </c>
      <c r="D655" s="248">
        <f t="shared" si="144"/>
        <v>122.5</v>
      </c>
      <c r="E655" s="248">
        <f t="shared" si="145"/>
        <v>24.5</v>
      </c>
      <c r="F655" s="203">
        <v>147</v>
      </c>
      <c r="G655" s="150">
        <f t="shared" si="146"/>
        <v>155</v>
      </c>
      <c r="H655" s="150">
        <f t="shared" si="138"/>
        <v>163</v>
      </c>
      <c r="I655" s="150">
        <f t="shared" si="138"/>
        <v>172</v>
      </c>
      <c r="J655" s="276">
        <f t="shared" si="137"/>
        <v>190</v>
      </c>
    </row>
    <row r="656" spans="1:10" s="5" customFormat="1" ht="18" customHeight="1">
      <c r="A656" s="235" t="s">
        <v>2279</v>
      </c>
      <c r="B656" s="200" t="s">
        <v>994</v>
      </c>
      <c r="C656" s="201" t="s">
        <v>15</v>
      </c>
      <c r="D656" s="248">
        <f t="shared" si="144"/>
        <v>184.16666666666669</v>
      </c>
      <c r="E656" s="248">
        <v>35.07</v>
      </c>
      <c r="F656" s="203">
        <v>221</v>
      </c>
      <c r="G656" s="150">
        <f t="shared" si="146"/>
        <v>233</v>
      </c>
      <c r="H656" s="150">
        <f t="shared" si="138"/>
        <v>245</v>
      </c>
      <c r="I656" s="150">
        <f t="shared" si="138"/>
        <v>258</v>
      </c>
      <c r="J656" s="276">
        <f aca="true" t="shared" si="147" ref="J656:J723">ROUNDUP(I656*1.1,0)</f>
        <v>284</v>
      </c>
    </row>
    <row r="657" spans="1:10" s="5" customFormat="1" ht="36" customHeight="1">
      <c r="A657" s="235" t="s">
        <v>795</v>
      </c>
      <c r="B657" s="200" t="s">
        <v>1192</v>
      </c>
      <c r="C657" s="201" t="s">
        <v>9</v>
      </c>
      <c r="D657" s="248">
        <f t="shared" si="144"/>
        <v>875</v>
      </c>
      <c r="E657" s="248">
        <f t="shared" si="145"/>
        <v>175</v>
      </c>
      <c r="F657" s="241">
        <v>1050</v>
      </c>
      <c r="G657" s="150">
        <f t="shared" si="146"/>
        <v>1103</v>
      </c>
      <c r="H657" s="150">
        <f aca="true" t="shared" si="148" ref="H657:I724">ROUNDUP(G657*1.05,0)</f>
        <v>1159</v>
      </c>
      <c r="I657" s="150">
        <f t="shared" si="148"/>
        <v>1217</v>
      </c>
      <c r="J657" s="276">
        <f t="shared" si="147"/>
        <v>1339</v>
      </c>
    </row>
    <row r="658" spans="1:10" s="5" customFormat="1" ht="36" customHeight="1">
      <c r="A658" s="291" t="s">
        <v>796</v>
      </c>
      <c r="B658" s="93" t="s">
        <v>2312</v>
      </c>
      <c r="C658" s="201"/>
      <c r="D658" s="248"/>
      <c r="E658" s="248"/>
      <c r="F658" s="241"/>
      <c r="G658" s="150"/>
      <c r="H658" s="150"/>
      <c r="I658" s="150"/>
      <c r="J658" s="276"/>
    </row>
    <row r="659" spans="1:10" s="5" customFormat="1" ht="36" customHeight="1">
      <c r="A659" s="235" t="s">
        <v>1126</v>
      </c>
      <c r="B659" s="200" t="s">
        <v>2314</v>
      </c>
      <c r="C659" s="201" t="s">
        <v>2313</v>
      </c>
      <c r="D659" s="248"/>
      <c r="E659" s="248"/>
      <c r="F659" s="241"/>
      <c r="G659" s="150">
        <v>165</v>
      </c>
      <c r="H659" s="150">
        <f t="shared" si="148"/>
        <v>174</v>
      </c>
      <c r="I659" s="150">
        <f t="shared" si="148"/>
        <v>183</v>
      </c>
      <c r="J659" s="276">
        <f t="shared" si="147"/>
        <v>202</v>
      </c>
    </row>
    <row r="660" spans="1:10" s="5" customFormat="1" ht="36" customHeight="1">
      <c r="A660" s="235" t="s">
        <v>1127</v>
      </c>
      <c r="B660" s="200" t="s">
        <v>2337</v>
      </c>
      <c r="C660" s="201" t="s">
        <v>2313</v>
      </c>
      <c r="D660" s="248"/>
      <c r="E660" s="248"/>
      <c r="F660" s="241"/>
      <c r="G660" s="150">
        <v>220</v>
      </c>
      <c r="H660" s="150">
        <f t="shared" si="148"/>
        <v>231</v>
      </c>
      <c r="I660" s="150">
        <f t="shared" si="148"/>
        <v>243</v>
      </c>
      <c r="J660" s="276">
        <f t="shared" si="147"/>
        <v>268</v>
      </c>
    </row>
    <row r="661" spans="1:10" s="5" customFormat="1" ht="36" customHeight="1">
      <c r="A661" s="235" t="s">
        <v>2315</v>
      </c>
      <c r="B661" s="200" t="s">
        <v>2338</v>
      </c>
      <c r="C661" s="201" t="s">
        <v>2313</v>
      </c>
      <c r="D661" s="248"/>
      <c r="E661" s="248"/>
      <c r="F661" s="241"/>
      <c r="G661" s="150">
        <v>275</v>
      </c>
      <c r="H661" s="150">
        <f t="shared" si="148"/>
        <v>289</v>
      </c>
      <c r="I661" s="150">
        <f t="shared" si="148"/>
        <v>304</v>
      </c>
      <c r="J661" s="276">
        <f t="shared" si="147"/>
        <v>335</v>
      </c>
    </row>
    <row r="662" spans="1:10" s="5" customFormat="1" ht="33.75" customHeight="1">
      <c r="A662" s="235" t="s">
        <v>797</v>
      </c>
      <c r="B662" s="200" t="s">
        <v>2160</v>
      </c>
      <c r="C662" s="201" t="s">
        <v>9</v>
      </c>
      <c r="D662" s="248">
        <v>1666.67</v>
      </c>
      <c r="E662" s="248">
        <v>333.33</v>
      </c>
      <c r="F662" s="241">
        <v>2000</v>
      </c>
      <c r="G662" s="150">
        <f>ROUNDUP(F662*1.05,0)</f>
        <v>2100</v>
      </c>
      <c r="H662" s="150">
        <f t="shared" si="148"/>
        <v>2205</v>
      </c>
      <c r="I662" s="150">
        <f t="shared" si="148"/>
        <v>2316</v>
      </c>
      <c r="J662" s="276">
        <f t="shared" si="147"/>
        <v>2548</v>
      </c>
    </row>
    <row r="663" spans="1:10" s="5" customFormat="1" ht="30" customHeight="1">
      <c r="A663" s="235" t="s">
        <v>798</v>
      </c>
      <c r="B663" s="200" t="s">
        <v>2159</v>
      </c>
      <c r="C663" s="201" t="s">
        <v>2162</v>
      </c>
      <c r="D663" s="248">
        <v>208.33</v>
      </c>
      <c r="E663" s="248">
        <v>41.67</v>
      </c>
      <c r="F663" s="241">
        <v>250</v>
      </c>
      <c r="G663" s="150">
        <f aca="true" t="shared" si="149" ref="G663:G728">ROUNDUP(F663*1.05,0)</f>
        <v>263</v>
      </c>
      <c r="H663" s="150">
        <f t="shared" si="148"/>
        <v>277</v>
      </c>
      <c r="I663" s="150">
        <f t="shared" si="148"/>
        <v>291</v>
      </c>
      <c r="J663" s="276">
        <f t="shared" si="147"/>
        <v>321</v>
      </c>
    </row>
    <row r="664" spans="1:10" s="5" customFormat="1" ht="36" customHeight="1">
      <c r="A664" s="235" t="s">
        <v>2280</v>
      </c>
      <c r="B664" s="200" t="s">
        <v>2299</v>
      </c>
      <c r="C664" s="201" t="s">
        <v>2162</v>
      </c>
      <c r="D664" s="248">
        <v>208.33</v>
      </c>
      <c r="E664" s="248">
        <v>41.67</v>
      </c>
      <c r="F664" s="241">
        <v>250</v>
      </c>
      <c r="G664" s="150">
        <f t="shared" si="149"/>
        <v>263</v>
      </c>
      <c r="H664" s="150">
        <f t="shared" si="148"/>
        <v>277</v>
      </c>
      <c r="I664" s="150">
        <f t="shared" si="148"/>
        <v>291</v>
      </c>
      <c r="J664" s="276">
        <f t="shared" si="147"/>
        <v>321</v>
      </c>
    </row>
    <row r="665" spans="1:10" s="5" customFormat="1" ht="34.5" customHeight="1">
      <c r="A665" s="235" t="s">
        <v>799</v>
      </c>
      <c r="B665" s="200" t="s">
        <v>2161</v>
      </c>
      <c r="C665" s="201" t="s">
        <v>2163</v>
      </c>
      <c r="D665" s="248">
        <v>166.67</v>
      </c>
      <c r="E665" s="248">
        <v>33.33</v>
      </c>
      <c r="F665" s="241">
        <v>200</v>
      </c>
      <c r="G665" s="150">
        <f t="shared" si="149"/>
        <v>210</v>
      </c>
      <c r="H665" s="150">
        <f t="shared" si="148"/>
        <v>221</v>
      </c>
      <c r="I665" s="150">
        <f t="shared" si="148"/>
        <v>233</v>
      </c>
      <c r="J665" s="276">
        <f t="shared" si="147"/>
        <v>257</v>
      </c>
    </row>
    <row r="666" spans="1:10" s="5" customFormat="1" ht="43.5" customHeight="1">
      <c r="A666" s="235" t="s">
        <v>800</v>
      </c>
      <c r="B666" s="200" t="s">
        <v>1193</v>
      </c>
      <c r="C666" s="201" t="s">
        <v>15</v>
      </c>
      <c r="D666" s="248">
        <f t="shared" si="144"/>
        <v>2446.666666666667</v>
      </c>
      <c r="E666" s="248">
        <f>D666*0.2</f>
        <v>489.3333333333334</v>
      </c>
      <c r="F666" s="241">
        <v>2936</v>
      </c>
      <c r="G666" s="150">
        <f t="shared" si="149"/>
        <v>3083</v>
      </c>
      <c r="H666" s="150">
        <f t="shared" si="148"/>
        <v>3238</v>
      </c>
      <c r="I666" s="150">
        <f t="shared" si="148"/>
        <v>3400</v>
      </c>
      <c r="J666" s="276">
        <f t="shared" si="147"/>
        <v>3740</v>
      </c>
    </row>
    <row r="667" spans="1:10" s="5" customFormat="1" ht="278.25" customHeight="1">
      <c r="A667" s="235" t="s">
        <v>802</v>
      </c>
      <c r="B667" s="200" t="s">
        <v>1194</v>
      </c>
      <c r="C667" s="201" t="s">
        <v>1223</v>
      </c>
      <c r="D667" s="248">
        <f t="shared" si="144"/>
        <v>423.33333333333337</v>
      </c>
      <c r="E667" s="248">
        <f t="shared" si="145"/>
        <v>84.66666666666669</v>
      </c>
      <c r="F667" s="249">
        <v>508</v>
      </c>
      <c r="G667" s="150">
        <f t="shared" si="149"/>
        <v>534</v>
      </c>
      <c r="H667" s="150">
        <f t="shared" si="148"/>
        <v>561</v>
      </c>
      <c r="I667" s="150">
        <f t="shared" si="148"/>
        <v>590</v>
      </c>
      <c r="J667" s="276">
        <f t="shared" si="147"/>
        <v>649</v>
      </c>
    </row>
    <row r="668" spans="1:10" s="5" customFormat="1" ht="80.25" customHeight="1">
      <c r="A668" s="235" t="s">
        <v>803</v>
      </c>
      <c r="B668" s="200" t="s">
        <v>2249</v>
      </c>
      <c r="C668" s="201" t="s">
        <v>1223</v>
      </c>
      <c r="D668" s="248">
        <f t="shared" si="144"/>
        <v>184.16666666666669</v>
      </c>
      <c r="E668" s="248">
        <v>35.07</v>
      </c>
      <c r="F668" s="203">
        <v>221</v>
      </c>
      <c r="G668" s="150">
        <f t="shared" si="149"/>
        <v>233</v>
      </c>
      <c r="H668" s="150">
        <f t="shared" si="148"/>
        <v>245</v>
      </c>
      <c r="I668" s="150">
        <f t="shared" si="148"/>
        <v>258</v>
      </c>
      <c r="J668" s="276">
        <f t="shared" si="147"/>
        <v>284</v>
      </c>
    </row>
    <row r="669" spans="1:10" s="5" customFormat="1" ht="81.75" customHeight="1">
      <c r="A669" s="235" t="s">
        <v>804</v>
      </c>
      <c r="B669" s="200" t="s">
        <v>2250</v>
      </c>
      <c r="C669" s="201" t="s">
        <v>1223</v>
      </c>
      <c r="D669" s="248">
        <f>F669/1.2</f>
        <v>184.16666666666669</v>
      </c>
      <c r="E669" s="248">
        <v>35.07</v>
      </c>
      <c r="F669" s="203">
        <v>221</v>
      </c>
      <c r="G669" s="150">
        <f t="shared" si="149"/>
        <v>233</v>
      </c>
      <c r="H669" s="150">
        <f t="shared" si="148"/>
        <v>245</v>
      </c>
      <c r="I669" s="150">
        <f t="shared" si="148"/>
        <v>258</v>
      </c>
      <c r="J669" s="276">
        <f t="shared" si="147"/>
        <v>284</v>
      </c>
    </row>
    <row r="670" spans="1:10" s="5" customFormat="1" ht="93" customHeight="1">
      <c r="A670" s="235" t="s">
        <v>805</v>
      </c>
      <c r="B670" s="200" t="s">
        <v>1236</v>
      </c>
      <c r="C670" s="201" t="s">
        <v>9</v>
      </c>
      <c r="D670" s="248">
        <f t="shared" si="144"/>
        <v>290.83333333333337</v>
      </c>
      <c r="E670" s="248">
        <f t="shared" si="145"/>
        <v>58.16666666666668</v>
      </c>
      <c r="F670" s="203">
        <v>349</v>
      </c>
      <c r="G670" s="150">
        <f t="shared" si="149"/>
        <v>367</v>
      </c>
      <c r="H670" s="150">
        <f t="shared" si="148"/>
        <v>386</v>
      </c>
      <c r="I670" s="150">
        <f t="shared" si="148"/>
        <v>406</v>
      </c>
      <c r="J670" s="276">
        <f t="shared" si="147"/>
        <v>447</v>
      </c>
    </row>
    <row r="671" spans="1:10" s="5" customFormat="1" ht="221.25" customHeight="1">
      <c r="A671" s="235" t="s">
        <v>806</v>
      </c>
      <c r="B671" s="200" t="s">
        <v>1195</v>
      </c>
      <c r="C671" s="201" t="s">
        <v>1224</v>
      </c>
      <c r="D671" s="248">
        <f t="shared" si="144"/>
        <v>423.33333333333337</v>
      </c>
      <c r="E671" s="239">
        <f>D671*0.2</f>
        <v>84.66666666666669</v>
      </c>
      <c r="F671" s="203">
        <v>508</v>
      </c>
      <c r="G671" s="150">
        <f t="shared" si="149"/>
        <v>534</v>
      </c>
      <c r="H671" s="150">
        <f t="shared" si="148"/>
        <v>561</v>
      </c>
      <c r="I671" s="150">
        <f t="shared" si="148"/>
        <v>590</v>
      </c>
      <c r="J671" s="276">
        <f t="shared" si="147"/>
        <v>649</v>
      </c>
    </row>
    <row r="672" spans="1:10" s="5" customFormat="1" ht="105.75" customHeight="1">
      <c r="A672" s="235" t="s">
        <v>807</v>
      </c>
      <c r="B672" s="200" t="s">
        <v>2253</v>
      </c>
      <c r="C672" s="201" t="s">
        <v>1224</v>
      </c>
      <c r="D672" s="248">
        <f>F672/1.2</f>
        <v>184.16666666666669</v>
      </c>
      <c r="E672" s="239">
        <f t="shared" si="145"/>
        <v>36.833333333333336</v>
      </c>
      <c r="F672" s="203">
        <v>221</v>
      </c>
      <c r="G672" s="150">
        <f t="shared" si="149"/>
        <v>233</v>
      </c>
      <c r="H672" s="150">
        <f t="shared" si="148"/>
        <v>245</v>
      </c>
      <c r="I672" s="150">
        <f t="shared" si="148"/>
        <v>258</v>
      </c>
      <c r="J672" s="276">
        <f t="shared" si="147"/>
        <v>284</v>
      </c>
    </row>
    <row r="673" spans="1:10" s="5" customFormat="1" ht="96.75" customHeight="1">
      <c r="A673" s="235" t="s">
        <v>808</v>
      </c>
      <c r="B673" s="200" t="s">
        <v>2252</v>
      </c>
      <c r="C673" s="229" t="s">
        <v>1224</v>
      </c>
      <c r="D673" s="248">
        <f t="shared" si="144"/>
        <v>184.16666666666669</v>
      </c>
      <c r="E673" s="248">
        <v>35.07</v>
      </c>
      <c r="F673" s="203">
        <v>221</v>
      </c>
      <c r="G673" s="150">
        <f t="shared" si="149"/>
        <v>233</v>
      </c>
      <c r="H673" s="150">
        <f t="shared" si="148"/>
        <v>245</v>
      </c>
      <c r="I673" s="150">
        <f t="shared" si="148"/>
        <v>258</v>
      </c>
      <c r="J673" s="276">
        <f t="shared" si="147"/>
        <v>284</v>
      </c>
    </row>
    <row r="674" spans="1:10" s="5" customFormat="1" ht="96.75" customHeight="1" hidden="1">
      <c r="A674" s="235" t="s">
        <v>808</v>
      </c>
      <c r="B674" s="237" t="s">
        <v>1196</v>
      </c>
      <c r="C674" s="229"/>
      <c r="D674" s="243"/>
      <c r="E674" s="217"/>
      <c r="F674" s="217"/>
      <c r="G674" s="150">
        <f t="shared" si="149"/>
        <v>0</v>
      </c>
      <c r="H674" s="150">
        <f t="shared" si="148"/>
        <v>0</v>
      </c>
      <c r="I674" s="150">
        <f t="shared" si="148"/>
        <v>0</v>
      </c>
      <c r="J674" s="276">
        <f t="shared" si="147"/>
        <v>0</v>
      </c>
    </row>
    <row r="675" spans="1:10" s="5" customFormat="1" ht="96.75" customHeight="1" hidden="1">
      <c r="A675" s="235" t="s">
        <v>809</v>
      </c>
      <c r="B675" s="200" t="s">
        <v>1197</v>
      </c>
      <c r="C675" s="201" t="s">
        <v>15</v>
      </c>
      <c r="D675" s="328"/>
      <c r="E675" s="328"/>
      <c r="F675" s="328"/>
      <c r="G675" s="150">
        <f t="shared" si="149"/>
        <v>0</v>
      </c>
      <c r="H675" s="150">
        <f t="shared" si="148"/>
        <v>0</v>
      </c>
      <c r="I675" s="150">
        <f t="shared" si="148"/>
        <v>0</v>
      </c>
      <c r="J675" s="276">
        <f t="shared" si="147"/>
        <v>0</v>
      </c>
    </row>
    <row r="676" spans="1:10" s="5" customFormat="1" ht="49.5" customHeight="1" hidden="1">
      <c r="A676" s="235" t="s">
        <v>810</v>
      </c>
      <c r="B676" s="200" t="s">
        <v>1198</v>
      </c>
      <c r="C676" s="201" t="s">
        <v>15</v>
      </c>
      <c r="D676" s="243"/>
      <c r="E676" s="217"/>
      <c r="F676" s="217"/>
      <c r="G676" s="150">
        <f t="shared" si="149"/>
        <v>0</v>
      </c>
      <c r="H676" s="150">
        <f t="shared" si="148"/>
        <v>0</v>
      </c>
      <c r="I676" s="150">
        <f t="shared" si="148"/>
        <v>0</v>
      </c>
      <c r="J676" s="276">
        <f t="shared" si="147"/>
        <v>0</v>
      </c>
    </row>
    <row r="677" spans="1:10" s="5" customFormat="1" ht="68.25" customHeight="1" hidden="1">
      <c r="A677" s="235" t="s">
        <v>811</v>
      </c>
      <c r="B677" s="237" t="s">
        <v>1199</v>
      </c>
      <c r="C677" s="201" t="s">
        <v>15</v>
      </c>
      <c r="D677" s="250"/>
      <c r="E677" s="217"/>
      <c r="F677" s="217"/>
      <c r="G677" s="150">
        <f t="shared" si="149"/>
        <v>0</v>
      </c>
      <c r="H677" s="150">
        <f t="shared" si="148"/>
        <v>0</v>
      </c>
      <c r="I677" s="150">
        <f t="shared" si="148"/>
        <v>0</v>
      </c>
      <c r="J677" s="276">
        <f t="shared" si="147"/>
        <v>0</v>
      </c>
    </row>
    <row r="678" spans="1:10" s="5" customFormat="1" ht="79.5" customHeight="1" hidden="1" thickBot="1">
      <c r="A678" s="235" t="s">
        <v>812</v>
      </c>
      <c r="B678" s="237" t="s">
        <v>940</v>
      </c>
      <c r="C678" s="251" t="s">
        <v>101</v>
      </c>
      <c r="D678" s="250"/>
      <c r="E678" s="217"/>
      <c r="F678" s="217"/>
      <c r="G678" s="150">
        <f t="shared" si="149"/>
        <v>0</v>
      </c>
      <c r="H678" s="150">
        <f t="shared" si="148"/>
        <v>0</v>
      </c>
      <c r="I678" s="150">
        <f t="shared" si="148"/>
        <v>0</v>
      </c>
      <c r="J678" s="276">
        <f t="shared" si="147"/>
        <v>0</v>
      </c>
    </row>
    <row r="679" spans="1:10" s="5" customFormat="1" ht="20.25" customHeight="1" hidden="1">
      <c r="A679" s="235" t="s">
        <v>813</v>
      </c>
      <c r="B679" s="237" t="s">
        <v>926</v>
      </c>
      <c r="C679" s="229" t="s">
        <v>101</v>
      </c>
      <c r="D679" s="243"/>
      <c r="E679" s="217"/>
      <c r="F679" s="217"/>
      <c r="G679" s="150">
        <f t="shared" si="149"/>
        <v>0</v>
      </c>
      <c r="H679" s="150">
        <f t="shared" si="148"/>
        <v>0</v>
      </c>
      <c r="I679" s="150">
        <f t="shared" si="148"/>
        <v>0</v>
      </c>
      <c r="J679" s="276">
        <f t="shared" si="147"/>
        <v>0</v>
      </c>
    </row>
    <row r="680" spans="1:10" s="5" customFormat="1" ht="31.5" customHeight="1" hidden="1">
      <c r="A680" s="235" t="s">
        <v>814</v>
      </c>
      <c r="B680" s="239" t="s">
        <v>1200</v>
      </c>
      <c r="C680" s="201" t="s">
        <v>23</v>
      </c>
      <c r="D680" s="243"/>
      <c r="E680" s="217"/>
      <c r="F680" s="217"/>
      <c r="G680" s="150">
        <f t="shared" si="149"/>
        <v>0</v>
      </c>
      <c r="H680" s="150">
        <f t="shared" si="148"/>
        <v>0</v>
      </c>
      <c r="I680" s="150">
        <f t="shared" si="148"/>
        <v>0</v>
      </c>
      <c r="J680" s="276">
        <f t="shared" si="147"/>
        <v>0</v>
      </c>
    </row>
    <row r="681" spans="1:10" s="5" customFormat="1" ht="31.5" customHeight="1" hidden="1">
      <c r="A681" s="235" t="s">
        <v>891</v>
      </c>
      <c r="B681" s="239" t="s">
        <v>1201</v>
      </c>
      <c r="C681" s="201" t="s">
        <v>1056</v>
      </c>
      <c r="D681" s="243"/>
      <c r="E681" s="217"/>
      <c r="F681" s="217"/>
      <c r="G681" s="150">
        <f t="shared" si="149"/>
        <v>0</v>
      </c>
      <c r="H681" s="150">
        <f t="shared" si="148"/>
        <v>0</v>
      </c>
      <c r="I681" s="150">
        <f t="shared" si="148"/>
        <v>0</v>
      </c>
      <c r="J681" s="276">
        <f t="shared" si="147"/>
        <v>0</v>
      </c>
    </row>
    <row r="682" spans="1:10" s="5" customFormat="1" ht="69" customHeight="1" hidden="1">
      <c r="A682" s="235" t="s">
        <v>1433</v>
      </c>
      <c r="B682" s="239" t="s">
        <v>1202</v>
      </c>
      <c r="C682" s="201" t="s">
        <v>1056</v>
      </c>
      <c r="D682" s="243"/>
      <c r="E682" s="217"/>
      <c r="F682" s="217"/>
      <c r="G682" s="150">
        <f t="shared" si="149"/>
        <v>0</v>
      </c>
      <c r="H682" s="150">
        <f t="shared" si="148"/>
        <v>0</v>
      </c>
      <c r="I682" s="150">
        <f t="shared" si="148"/>
        <v>0</v>
      </c>
      <c r="J682" s="276">
        <f t="shared" si="147"/>
        <v>0</v>
      </c>
    </row>
    <row r="683" spans="1:10" s="5" customFormat="1" ht="31.5" customHeight="1" hidden="1">
      <c r="A683" s="235" t="s">
        <v>1464</v>
      </c>
      <c r="B683" s="239" t="s">
        <v>1033</v>
      </c>
      <c r="C683" s="201" t="s">
        <v>1225</v>
      </c>
      <c r="D683" s="243"/>
      <c r="E683" s="217"/>
      <c r="F683" s="217"/>
      <c r="G683" s="150">
        <f t="shared" si="149"/>
        <v>0</v>
      </c>
      <c r="H683" s="150">
        <f t="shared" si="148"/>
        <v>0</v>
      </c>
      <c r="I683" s="150">
        <f t="shared" si="148"/>
        <v>0</v>
      </c>
      <c r="J683" s="276">
        <f t="shared" si="147"/>
        <v>0</v>
      </c>
    </row>
    <row r="684" spans="1:10" s="5" customFormat="1" ht="37.5" customHeight="1">
      <c r="A684" s="291" t="s">
        <v>809</v>
      </c>
      <c r="B684" s="93" t="s">
        <v>1196</v>
      </c>
      <c r="C684" s="201"/>
      <c r="D684" s="243"/>
      <c r="E684" s="217"/>
      <c r="F684" s="217"/>
      <c r="G684" s="150"/>
      <c r="H684" s="150"/>
      <c r="I684" s="150"/>
      <c r="J684" s="276"/>
    </row>
    <row r="685" spans="1:10" s="5" customFormat="1" ht="31.5" customHeight="1">
      <c r="A685" s="235" t="s">
        <v>2316</v>
      </c>
      <c r="B685" s="200" t="s">
        <v>2251</v>
      </c>
      <c r="C685" s="201" t="s">
        <v>15</v>
      </c>
      <c r="D685" s="248">
        <f>F685/1.2</f>
        <v>177.5</v>
      </c>
      <c r="E685" s="203">
        <f>D685*0.2</f>
        <v>35.5</v>
      </c>
      <c r="F685" s="203">
        <v>213</v>
      </c>
      <c r="G685" s="150">
        <f t="shared" si="149"/>
        <v>224</v>
      </c>
      <c r="H685" s="150">
        <f t="shared" si="148"/>
        <v>236</v>
      </c>
      <c r="I685" s="150">
        <f t="shared" si="148"/>
        <v>248</v>
      </c>
      <c r="J685" s="276">
        <f t="shared" si="147"/>
        <v>273</v>
      </c>
    </row>
    <row r="686" spans="1:10" s="5" customFormat="1" ht="31.5" customHeight="1">
      <c r="A686" s="235" t="s">
        <v>2317</v>
      </c>
      <c r="B686" s="200" t="s">
        <v>1481</v>
      </c>
      <c r="C686" s="201" t="s">
        <v>15</v>
      </c>
      <c r="D686" s="248">
        <f aca="true" t="shared" si="150" ref="D686:D728">F686/1.2</f>
        <v>50.833333333333336</v>
      </c>
      <c r="E686" s="203">
        <f aca="true" t="shared" si="151" ref="E686:E728">D686*0.2</f>
        <v>10.166666666666668</v>
      </c>
      <c r="F686" s="203">
        <v>61</v>
      </c>
      <c r="G686" s="150">
        <f t="shared" si="149"/>
        <v>65</v>
      </c>
      <c r="H686" s="150">
        <f t="shared" si="148"/>
        <v>69</v>
      </c>
      <c r="I686" s="150">
        <f t="shared" si="148"/>
        <v>73</v>
      </c>
      <c r="J686" s="276">
        <f t="shared" si="147"/>
        <v>81</v>
      </c>
    </row>
    <row r="687" spans="1:10" s="5" customFormat="1" ht="31.5" customHeight="1">
      <c r="A687" s="235" t="s">
        <v>2318</v>
      </c>
      <c r="B687" s="237" t="s">
        <v>1483</v>
      </c>
      <c r="C687" s="201" t="s">
        <v>15</v>
      </c>
      <c r="D687" s="248">
        <f t="shared" si="150"/>
        <v>13.333333333333334</v>
      </c>
      <c r="E687" s="203">
        <f t="shared" si="151"/>
        <v>2.666666666666667</v>
      </c>
      <c r="F687" s="203">
        <v>16</v>
      </c>
      <c r="G687" s="150">
        <f t="shared" si="149"/>
        <v>17</v>
      </c>
      <c r="H687" s="150">
        <f t="shared" si="148"/>
        <v>18</v>
      </c>
      <c r="I687" s="150">
        <f t="shared" si="148"/>
        <v>19</v>
      </c>
      <c r="J687" s="276">
        <f t="shared" si="147"/>
        <v>21</v>
      </c>
    </row>
    <row r="688" spans="1:10" s="5" customFormat="1" ht="31.5" customHeight="1">
      <c r="A688" s="235" t="s">
        <v>2402</v>
      </c>
      <c r="B688" s="237" t="s">
        <v>2403</v>
      </c>
      <c r="C688" s="201" t="s">
        <v>9</v>
      </c>
      <c r="D688" s="248"/>
      <c r="E688" s="203"/>
      <c r="F688" s="203"/>
      <c r="G688" s="150"/>
      <c r="H688" s="150"/>
      <c r="I688" s="150"/>
      <c r="J688" s="276">
        <v>50</v>
      </c>
    </row>
    <row r="689" spans="1:10" s="5" customFormat="1" ht="39.75" customHeight="1">
      <c r="A689" s="235" t="s">
        <v>810</v>
      </c>
      <c r="B689" s="237" t="s">
        <v>1199</v>
      </c>
      <c r="C689" s="201" t="s">
        <v>15</v>
      </c>
      <c r="D689" s="248">
        <f t="shared" si="150"/>
        <v>59.16666666666667</v>
      </c>
      <c r="E689" s="203">
        <f t="shared" si="151"/>
        <v>11.833333333333336</v>
      </c>
      <c r="F689" s="203">
        <v>71</v>
      </c>
      <c r="G689" s="150">
        <f t="shared" si="149"/>
        <v>75</v>
      </c>
      <c r="H689" s="150">
        <f t="shared" si="148"/>
        <v>79</v>
      </c>
      <c r="I689" s="150">
        <f t="shared" si="148"/>
        <v>83</v>
      </c>
      <c r="J689" s="276">
        <f t="shared" si="147"/>
        <v>92</v>
      </c>
    </row>
    <row r="690" spans="1:10" s="5" customFormat="1" ht="42" customHeight="1">
      <c r="A690" s="235" t="s">
        <v>811</v>
      </c>
      <c r="B690" s="237" t="s">
        <v>940</v>
      </c>
      <c r="C690" s="201" t="s">
        <v>101</v>
      </c>
      <c r="D690" s="248">
        <f t="shared" si="150"/>
        <v>123.33333333333334</v>
      </c>
      <c r="E690" s="203">
        <f t="shared" si="151"/>
        <v>24.66666666666667</v>
      </c>
      <c r="F690" s="203">
        <v>148</v>
      </c>
      <c r="G690" s="150">
        <f t="shared" si="149"/>
        <v>156</v>
      </c>
      <c r="H690" s="150">
        <f t="shared" si="148"/>
        <v>164</v>
      </c>
      <c r="I690" s="150">
        <f t="shared" si="148"/>
        <v>173</v>
      </c>
      <c r="J690" s="276">
        <f t="shared" si="147"/>
        <v>191</v>
      </c>
    </row>
    <row r="691" spans="1:10" s="5" customFormat="1" ht="81.75" customHeight="1">
      <c r="A691" s="235" t="s">
        <v>812</v>
      </c>
      <c r="B691" s="237" t="s">
        <v>926</v>
      </c>
      <c r="C691" s="232" t="s">
        <v>101</v>
      </c>
      <c r="D691" s="248">
        <f t="shared" si="150"/>
        <v>123.33333333333334</v>
      </c>
      <c r="E691" s="203">
        <f t="shared" si="151"/>
        <v>24.66666666666667</v>
      </c>
      <c r="F691" s="203">
        <v>148</v>
      </c>
      <c r="G691" s="150">
        <f t="shared" si="149"/>
        <v>156</v>
      </c>
      <c r="H691" s="150">
        <f t="shared" si="148"/>
        <v>164</v>
      </c>
      <c r="I691" s="150">
        <f t="shared" si="148"/>
        <v>173</v>
      </c>
      <c r="J691" s="276">
        <f t="shared" si="147"/>
        <v>191</v>
      </c>
    </row>
    <row r="692" spans="1:10" s="5" customFormat="1" ht="73.5" customHeight="1">
      <c r="A692" s="235" t="s">
        <v>813</v>
      </c>
      <c r="B692" s="239" t="s">
        <v>1201</v>
      </c>
      <c r="C692" s="201" t="s">
        <v>1056</v>
      </c>
      <c r="D692" s="248">
        <f t="shared" si="150"/>
        <v>123.33333333333334</v>
      </c>
      <c r="E692" s="203">
        <f t="shared" si="151"/>
        <v>24.66666666666667</v>
      </c>
      <c r="F692" s="203">
        <v>148</v>
      </c>
      <c r="G692" s="150">
        <f t="shared" si="149"/>
        <v>156</v>
      </c>
      <c r="H692" s="150">
        <f t="shared" si="148"/>
        <v>164</v>
      </c>
      <c r="I692" s="150">
        <f t="shared" si="148"/>
        <v>173</v>
      </c>
      <c r="J692" s="276">
        <f t="shared" si="147"/>
        <v>191</v>
      </c>
    </row>
    <row r="693" spans="1:10" s="5" customFormat="1" ht="31.5" customHeight="1">
      <c r="A693" s="235" t="s">
        <v>814</v>
      </c>
      <c r="B693" s="239" t="s">
        <v>1202</v>
      </c>
      <c r="C693" s="201" t="s">
        <v>1056</v>
      </c>
      <c r="D693" s="248">
        <f t="shared" si="150"/>
        <v>307.5</v>
      </c>
      <c r="E693" s="203">
        <f t="shared" si="151"/>
        <v>61.5</v>
      </c>
      <c r="F693" s="203">
        <v>369</v>
      </c>
      <c r="G693" s="150">
        <f t="shared" si="149"/>
        <v>388</v>
      </c>
      <c r="H693" s="150">
        <f t="shared" si="148"/>
        <v>408</v>
      </c>
      <c r="I693" s="150">
        <f t="shared" si="148"/>
        <v>429</v>
      </c>
      <c r="J693" s="276">
        <f t="shared" si="147"/>
        <v>472</v>
      </c>
    </row>
    <row r="694" spans="1:10" s="5" customFormat="1" ht="31.5" customHeight="1">
      <c r="A694" s="235" t="s">
        <v>891</v>
      </c>
      <c r="B694" s="239" t="s">
        <v>1033</v>
      </c>
      <c r="C694" s="201" t="s">
        <v>1225</v>
      </c>
      <c r="D694" s="248">
        <f t="shared" si="150"/>
        <v>184.16666666666669</v>
      </c>
      <c r="E694" s="203">
        <v>35.07</v>
      </c>
      <c r="F694" s="203">
        <v>221</v>
      </c>
      <c r="G694" s="150">
        <f t="shared" si="149"/>
        <v>233</v>
      </c>
      <c r="H694" s="150">
        <f t="shared" si="148"/>
        <v>245</v>
      </c>
      <c r="I694" s="150">
        <f t="shared" si="148"/>
        <v>258</v>
      </c>
      <c r="J694" s="276">
        <f t="shared" si="147"/>
        <v>284</v>
      </c>
    </row>
    <row r="695" spans="1:10" s="1" customFormat="1" ht="43.5" customHeight="1">
      <c r="A695" s="235" t="s">
        <v>1433</v>
      </c>
      <c r="B695" s="239" t="s">
        <v>1455</v>
      </c>
      <c r="C695" s="201" t="s">
        <v>332</v>
      </c>
      <c r="D695" s="248">
        <f t="shared" si="150"/>
        <v>123.33333333333334</v>
      </c>
      <c r="E695" s="203">
        <f t="shared" si="151"/>
        <v>24.66666666666667</v>
      </c>
      <c r="F695" s="203">
        <v>148</v>
      </c>
      <c r="G695" s="150">
        <f t="shared" si="149"/>
        <v>156</v>
      </c>
      <c r="H695" s="150">
        <f t="shared" si="148"/>
        <v>164</v>
      </c>
      <c r="I695" s="150">
        <f t="shared" si="148"/>
        <v>173</v>
      </c>
      <c r="J695" s="276">
        <f t="shared" si="147"/>
        <v>191</v>
      </c>
    </row>
    <row r="696" spans="1:10" s="5" customFormat="1" ht="23.25" customHeight="1">
      <c r="A696" s="235" t="s">
        <v>1464</v>
      </c>
      <c r="B696" s="239" t="s">
        <v>1252</v>
      </c>
      <c r="C696" s="201" t="s">
        <v>1253</v>
      </c>
      <c r="D696" s="248">
        <f t="shared" si="150"/>
        <v>211.66666666666669</v>
      </c>
      <c r="E696" s="204">
        <f t="shared" si="151"/>
        <v>42.33333333333334</v>
      </c>
      <c r="F696" s="203">
        <v>254</v>
      </c>
      <c r="G696" s="150">
        <f t="shared" si="149"/>
        <v>267</v>
      </c>
      <c r="H696" s="150">
        <f t="shared" si="148"/>
        <v>281</v>
      </c>
      <c r="I696" s="150">
        <f t="shared" si="148"/>
        <v>296</v>
      </c>
      <c r="J696" s="276">
        <f t="shared" si="147"/>
        <v>326</v>
      </c>
    </row>
    <row r="697" spans="1:10" s="5" customFormat="1" ht="18.75">
      <c r="A697" s="291" t="s">
        <v>2281</v>
      </c>
      <c r="B697" s="252" t="s">
        <v>2410</v>
      </c>
      <c r="C697" s="201"/>
      <c r="D697" s="248">
        <f t="shared" si="150"/>
        <v>9.166666666666668</v>
      </c>
      <c r="E697" s="203">
        <f t="shared" si="151"/>
        <v>1.8333333333333337</v>
      </c>
      <c r="F697" s="203">
        <v>11</v>
      </c>
      <c r="G697" s="150">
        <f t="shared" si="149"/>
        <v>12</v>
      </c>
      <c r="H697" s="150">
        <f t="shared" si="148"/>
        <v>13</v>
      </c>
      <c r="I697" s="150">
        <f t="shared" si="148"/>
        <v>14</v>
      </c>
      <c r="J697" s="276"/>
    </row>
    <row r="698" spans="1:10" s="5" customFormat="1" ht="18.75">
      <c r="A698" s="235" t="s">
        <v>2407</v>
      </c>
      <c r="B698" s="239" t="s">
        <v>2409</v>
      </c>
      <c r="C698" s="201" t="s">
        <v>1226</v>
      </c>
      <c r="D698" s="248"/>
      <c r="E698" s="203"/>
      <c r="F698" s="203"/>
      <c r="G698" s="150"/>
      <c r="H698" s="150"/>
      <c r="I698" s="150"/>
      <c r="J698" s="276">
        <v>16</v>
      </c>
    </row>
    <row r="699" spans="1:10" s="5" customFormat="1" ht="75">
      <c r="A699" s="235" t="s">
        <v>2408</v>
      </c>
      <c r="B699" s="239" t="s">
        <v>2413</v>
      </c>
      <c r="C699" s="201" t="s">
        <v>1226</v>
      </c>
      <c r="D699" s="248"/>
      <c r="E699" s="203"/>
      <c r="F699" s="203"/>
      <c r="G699" s="150"/>
      <c r="H699" s="150"/>
      <c r="I699" s="150"/>
      <c r="J699" s="276">
        <v>16</v>
      </c>
    </row>
    <row r="700" spans="1:10" s="5" customFormat="1" ht="37.5">
      <c r="A700" s="235" t="s">
        <v>2411</v>
      </c>
      <c r="B700" s="239" t="s">
        <v>2412</v>
      </c>
      <c r="C700" s="201" t="s">
        <v>1226</v>
      </c>
      <c r="D700" s="248"/>
      <c r="E700" s="203"/>
      <c r="F700" s="203"/>
      <c r="G700" s="150"/>
      <c r="H700" s="150"/>
      <c r="I700" s="150"/>
      <c r="J700" s="276">
        <v>7</v>
      </c>
    </row>
    <row r="701" spans="1:10" s="5" customFormat="1" ht="37.5">
      <c r="A701" s="291" t="s">
        <v>2282</v>
      </c>
      <c r="B701" s="252" t="s">
        <v>1204</v>
      </c>
      <c r="C701" s="201" t="s">
        <v>1227</v>
      </c>
      <c r="D701" s="248">
        <f t="shared" si="150"/>
        <v>12.5</v>
      </c>
      <c r="E701" s="203">
        <f t="shared" si="151"/>
        <v>2.5</v>
      </c>
      <c r="F701" s="203">
        <v>15</v>
      </c>
      <c r="G701" s="150">
        <f t="shared" si="149"/>
        <v>16</v>
      </c>
      <c r="H701" s="150">
        <f t="shared" si="148"/>
        <v>17</v>
      </c>
      <c r="I701" s="150">
        <f t="shared" si="148"/>
        <v>18</v>
      </c>
      <c r="J701" s="276">
        <f t="shared" si="147"/>
        <v>20</v>
      </c>
    </row>
    <row r="702" spans="1:10" s="5" customFormat="1" ht="37.5">
      <c r="A702" s="291" t="s">
        <v>2283</v>
      </c>
      <c r="B702" s="252" t="s">
        <v>1205</v>
      </c>
      <c r="C702" s="201" t="s">
        <v>1226</v>
      </c>
      <c r="D702" s="248">
        <f t="shared" si="150"/>
        <v>8.333333333333334</v>
      </c>
      <c r="E702" s="203">
        <f t="shared" si="151"/>
        <v>1.666666666666667</v>
      </c>
      <c r="F702" s="203">
        <v>10</v>
      </c>
      <c r="G702" s="150">
        <f t="shared" si="149"/>
        <v>11</v>
      </c>
      <c r="H702" s="150">
        <f t="shared" si="148"/>
        <v>12</v>
      </c>
      <c r="I702" s="150">
        <f t="shared" si="148"/>
        <v>13</v>
      </c>
      <c r="J702" s="276">
        <f t="shared" si="147"/>
        <v>15</v>
      </c>
    </row>
    <row r="703" spans="1:10" s="5" customFormat="1" ht="37.5">
      <c r="A703" s="291" t="s">
        <v>2284</v>
      </c>
      <c r="B703" s="252" t="s">
        <v>1206</v>
      </c>
      <c r="C703" s="201" t="s">
        <v>332</v>
      </c>
      <c r="D703" s="248">
        <f t="shared" si="150"/>
        <v>555</v>
      </c>
      <c r="E703" s="203">
        <v>105.71</v>
      </c>
      <c r="F703" s="203">
        <v>666</v>
      </c>
      <c r="G703" s="150">
        <f t="shared" si="149"/>
        <v>700</v>
      </c>
      <c r="H703" s="150">
        <f t="shared" si="148"/>
        <v>735</v>
      </c>
      <c r="I703" s="150">
        <f t="shared" si="148"/>
        <v>772</v>
      </c>
      <c r="J703" s="276">
        <f t="shared" si="147"/>
        <v>850</v>
      </c>
    </row>
    <row r="704" spans="1:10" s="5" customFormat="1" ht="37.5">
      <c r="A704" s="291" t="s">
        <v>2285</v>
      </c>
      <c r="B704" s="252" t="s">
        <v>1207</v>
      </c>
      <c r="C704" s="201"/>
      <c r="D704" s="248"/>
      <c r="E704" s="217"/>
      <c r="F704" s="217"/>
      <c r="G704" s="150">
        <f t="shared" si="149"/>
        <v>0</v>
      </c>
      <c r="H704" s="150"/>
      <c r="I704" s="150"/>
      <c r="J704" s="276"/>
    </row>
    <row r="705" spans="1:10" s="5" customFormat="1" ht="18.75">
      <c r="A705" s="235" t="s">
        <v>2319</v>
      </c>
      <c r="B705" s="239" t="s">
        <v>1208</v>
      </c>
      <c r="C705" s="201" t="s">
        <v>9</v>
      </c>
      <c r="D705" s="248">
        <f t="shared" si="150"/>
        <v>978.3333333333334</v>
      </c>
      <c r="E705" s="203">
        <f t="shared" si="151"/>
        <v>195.66666666666669</v>
      </c>
      <c r="F705" s="203">
        <v>1174</v>
      </c>
      <c r="G705" s="150">
        <f t="shared" si="149"/>
        <v>1233</v>
      </c>
      <c r="H705" s="150">
        <f t="shared" si="148"/>
        <v>1295</v>
      </c>
      <c r="I705" s="150">
        <f t="shared" si="148"/>
        <v>1360</v>
      </c>
      <c r="J705" s="276">
        <f t="shared" si="147"/>
        <v>1496</v>
      </c>
    </row>
    <row r="706" spans="1:10" s="5" customFormat="1" ht="18.75">
      <c r="A706" s="235" t="s">
        <v>2320</v>
      </c>
      <c r="B706" s="239" t="s">
        <v>1209</v>
      </c>
      <c r="C706" s="201" t="s">
        <v>9</v>
      </c>
      <c r="D706" s="248">
        <f t="shared" si="150"/>
        <v>629.1666666666667</v>
      </c>
      <c r="E706" s="203">
        <f t="shared" si="151"/>
        <v>125.83333333333336</v>
      </c>
      <c r="F706" s="203">
        <v>755</v>
      </c>
      <c r="G706" s="150">
        <f t="shared" si="149"/>
        <v>793</v>
      </c>
      <c r="H706" s="150">
        <f t="shared" si="148"/>
        <v>833</v>
      </c>
      <c r="I706" s="150">
        <f t="shared" si="148"/>
        <v>875</v>
      </c>
      <c r="J706" s="276">
        <f t="shared" si="147"/>
        <v>963</v>
      </c>
    </row>
    <row r="707" spans="1:10" s="5" customFormat="1" ht="27.75" customHeight="1">
      <c r="A707" s="235" t="s">
        <v>2321</v>
      </c>
      <c r="B707" s="239" t="s">
        <v>1210</v>
      </c>
      <c r="C707" s="201" t="s">
        <v>9</v>
      </c>
      <c r="D707" s="248">
        <f t="shared" si="150"/>
        <v>428.33333333333337</v>
      </c>
      <c r="E707" s="203">
        <f t="shared" si="151"/>
        <v>85.66666666666669</v>
      </c>
      <c r="F707" s="203">
        <v>514</v>
      </c>
      <c r="G707" s="150">
        <f t="shared" si="149"/>
        <v>540</v>
      </c>
      <c r="H707" s="150">
        <f t="shared" si="148"/>
        <v>567</v>
      </c>
      <c r="I707" s="150">
        <f t="shared" si="148"/>
        <v>596</v>
      </c>
      <c r="J707" s="276">
        <f t="shared" si="147"/>
        <v>656</v>
      </c>
    </row>
    <row r="708" spans="1:10" s="5" customFormat="1" ht="44.25" customHeight="1">
      <c r="A708" s="235" t="s">
        <v>2286</v>
      </c>
      <c r="B708" s="252" t="s">
        <v>1211</v>
      </c>
      <c r="C708" s="201"/>
      <c r="D708" s="248"/>
      <c r="E708" s="204"/>
      <c r="F708" s="203"/>
      <c r="G708" s="150"/>
      <c r="H708" s="150"/>
      <c r="I708" s="150"/>
      <c r="J708" s="276"/>
    </row>
    <row r="709" spans="1:10" s="5" customFormat="1" ht="18.75">
      <c r="A709" s="235" t="s">
        <v>2322</v>
      </c>
      <c r="B709" s="239" t="s">
        <v>1212</v>
      </c>
      <c r="C709" s="201" t="s">
        <v>9</v>
      </c>
      <c r="D709" s="248">
        <f t="shared" si="150"/>
        <v>367.5</v>
      </c>
      <c r="E709" s="203">
        <f t="shared" si="151"/>
        <v>73.5</v>
      </c>
      <c r="F709" s="203">
        <v>441</v>
      </c>
      <c r="G709" s="150">
        <f t="shared" si="149"/>
        <v>464</v>
      </c>
      <c r="H709" s="150">
        <f t="shared" si="148"/>
        <v>488</v>
      </c>
      <c r="I709" s="150">
        <f t="shared" si="148"/>
        <v>513</v>
      </c>
      <c r="J709" s="276">
        <f t="shared" si="147"/>
        <v>565</v>
      </c>
    </row>
    <row r="710" spans="1:10" s="5" customFormat="1" ht="18.75">
      <c r="A710" s="235" t="s">
        <v>2323</v>
      </c>
      <c r="B710" s="239" t="s">
        <v>1213</v>
      </c>
      <c r="C710" s="201" t="s">
        <v>9</v>
      </c>
      <c r="D710" s="248">
        <f t="shared" si="150"/>
        <v>184.16666666666669</v>
      </c>
      <c r="E710" s="203">
        <v>35.07</v>
      </c>
      <c r="F710" s="203">
        <v>221</v>
      </c>
      <c r="G710" s="150">
        <f t="shared" si="149"/>
        <v>233</v>
      </c>
      <c r="H710" s="150">
        <f t="shared" si="148"/>
        <v>245</v>
      </c>
      <c r="I710" s="150">
        <f t="shared" si="148"/>
        <v>258</v>
      </c>
      <c r="J710" s="276">
        <f t="shared" si="147"/>
        <v>284</v>
      </c>
    </row>
    <row r="711" spans="1:10" s="5" customFormat="1" ht="18.75">
      <c r="A711" s="235" t="s">
        <v>2287</v>
      </c>
      <c r="B711" s="239" t="s">
        <v>1214</v>
      </c>
      <c r="C711" s="201" t="s">
        <v>9</v>
      </c>
      <c r="D711" s="248">
        <f t="shared" si="150"/>
        <v>86.66666666666667</v>
      </c>
      <c r="E711" s="203">
        <f t="shared" si="151"/>
        <v>17.333333333333336</v>
      </c>
      <c r="F711" s="203">
        <v>104</v>
      </c>
      <c r="G711" s="150">
        <f t="shared" si="149"/>
        <v>110</v>
      </c>
      <c r="H711" s="150">
        <f t="shared" si="148"/>
        <v>116</v>
      </c>
      <c r="I711" s="150">
        <f t="shared" si="148"/>
        <v>122</v>
      </c>
      <c r="J711" s="276">
        <f t="shared" si="147"/>
        <v>135</v>
      </c>
    </row>
    <row r="712" spans="1:10" s="5" customFormat="1" ht="18.75">
      <c r="A712" s="235" t="s">
        <v>2288</v>
      </c>
      <c r="B712" s="239" t="s">
        <v>1215</v>
      </c>
      <c r="C712" s="201"/>
      <c r="D712" s="248"/>
      <c r="E712" s="217"/>
      <c r="F712" s="217"/>
      <c r="G712" s="150"/>
      <c r="H712" s="150"/>
      <c r="I712" s="150"/>
      <c r="J712" s="276"/>
    </row>
    <row r="713" spans="1:10" s="5" customFormat="1" ht="18.75">
      <c r="A713" s="235" t="s">
        <v>2324</v>
      </c>
      <c r="B713" s="239" t="s">
        <v>1216</v>
      </c>
      <c r="C713" s="201" t="s">
        <v>992</v>
      </c>
      <c r="D713" s="248">
        <f t="shared" si="150"/>
        <v>2446.666666666667</v>
      </c>
      <c r="E713" s="226">
        <f t="shared" si="151"/>
        <v>489.3333333333334</v>
      </c>
      <c r="F713" s="226">
        <v>2936</v>
      </c>
      <c r="G713" s="150">
        <f t="shared" si="149"/>
        <v>3083</v>
      </c>
      <c r="H713" s="150">
        <f t="shared" si="148"/>
        <v>3238</v>
      </c>
      <c r="I713" s="150">
        <f t="shared" si="148"/>
        <v>3400</v>
      </c>
      <c r="J713" s="276">
        <f t="shared" si="147"/>
        <v>3740</v>
      </c>
    </row>
    <row r="714" spans="1:10" s="5" customFormat="1" ht="18.75">
      <c r="A714" s="235" t="s">
        <v>2325</v>
      </c>
      <c r="B714" s="239" t="s">
        <v>1217</v>
      </c>
      <c r="C714" s="201" t="s">
        <v>992</v>
      </c>
      <c r="D714" s="248">
        <f t="shared" si="150"/>
        <v>1748.3333333333335</v>
      </c>
      <c r="E714" s="226">
        <v>332.92</v>
      </c>
      <c r="F714" s="226">
        <v>2098</v>
      </c>
      <c r="G714" s="150">
        <f t="shared" si="149"/>
        <v>2203</v>
      </c>
      <c r="H714" s="150">
        <f t="shared" si="148"/>
        <v>2314</v>
      </c>
      <c r="I714" s="150">
        <f t="shared" si="148"/>
        <v>2430</v>
      </c>
      <c r="J714" s="276">
        <f t="shared" si="147"/>
        <v>2673</v>
      </c>
    </row>
    <row r="715" spans="1:10" s="5" customFormat="1" ht="18.75">
      <c r="A715" s="235" t="s">
        <v>2326</v>
      </c>
      <c r="B715" s="239" t="s">
        <v>1218</v>
      </c>
      <c r="C715" s="201" t="s">
        <v>992</v>
      </c>
      <c r="D715" s="248">
        <f>F715/1.2</f>
        <v>1165.8333333333335</v>
      </c>
      <c r="E715" s="226">
        <f t="shared" si="151"/>
        <v>233.1666666666667</v>
      </c>
      <c r="F715" s="226">
        <v>1399</v>
      </c>
      <c r="G715" s="150">
        <f t="shared" si="149"/>
        <v>1469</v>
      </c>
      <c r="H715" s="150">
        <f t="shared" si="148"/>
        <v>1543</v>
      </c>
      <c r="I715" s="150">
        <f t="shared" si="148"/>
        <v>1621</v>
      </c>
      <c r="J715" s="276">
        <f t="shared" si="147"/>
        <v>1784</v>
      </c>
    </row>
    <row r="716" spans="1:10" s="5" customFormat="1" ht="18.75">
      <c r="A716" s="235" t="s">
        <v>2289</v>
      </c>
      <c r="B716" s="252" t="s">
        <v>1459</v>
      </c>
      <c r="C716" s="201"/>
      <c r="D716" s="248"/>
      <c r="E716" s="227"/>
      <c r="F716" s="227"/>
      <c r="G716" s="150"/>
      <c r="H716" s="150"/>
      <c r="I716" s="150"/>
      <c r="J716" s="276"/>
    </row>
    <row r="717" spans="1:10" s="5" customFormat="1" ht="37.5">
      <c r="A717" s="235" t="s">
        <v>2327</v>
      </c>
      <c r="B717" s="239" t="s">
        <v>1460</v>
      </c>
      <c r="C717" s="201" t="s">
        <v>1461</v>
      </c>
      <c r="D717" s="248">
        <f t="shared" si="150"/>
        <v>554.1666666666667</v>
      </c>
      <c r="E717" s="226">
        <f t="shared" si="151"/>
        <v>110.83333333333336</v>
      </c>
      <c r="F717" s="226">
        <v>665</v>
      </c>
      <c r="G717" s="150">
        <f t="shared" si="149"/>
        <v>699</v>
      </c>
      <c r="H717" s="150">
        <f t="shared" si="148"/>
        <v>734</v>
      </c>
      <c r="I717" s="150">
        <f t="shared" si="148"/>
        <v>771</v>
      </c>
      <c r="J717" s="276">
        <f t="shared" si="147"/>
        <v>849</v>
      </c>
    </row>
    <row r="718" spans="1:10" s="5" customFormat="1" ht="37.5">
      <c r="A718" s="235" t="s">
        <v>2328</v>
      </c>
      <c r="B718" s="239" t="s">
        <v>1462</v>
      </c>
      <c r="C718" s="201" t="s">
        <v>1461</v>
      </c>
      <c r="D718" s="248">
        <f t="shared" si="150"/>
        <v>1056.6666666666667</v>
      </c>
      <c r="E718" s="227">
        <f t="shared" si="151"/>
        <v>211.33333333333337</v>
      </c>
      <c r="F718" s="226">
        <v>1268</v>
      </c>
      <c r="G718" s="150">
        <f t="shared" si="149"/>
        <v>1332</v>
      </c>
      <c r="H718" s="150">
        <f t="shared" si="148"/>
        <v>1399</v>
      </c>
      <c r="I718" s="150">
        <f t="shared" si="148"/>
        <v>1469</v>
      </c>
      <c r="J718" s="276">
        <f t="shared" si="147"/>
        <v>1616</v>
      </c>
    </row>
    <row r="719" spans="1:10" s="5" customFormat="1" ht="37.5">
      <c r="A719" s="235" t="s">
        <v>2329</v>
      </c>
      <c r="B719" s="239" t="s">
        <v>1463</v>
      </c>
      <c r="C719" s="201" t="s">
        <v>1461</v>
      </c>
      <c r="D719" s="248">
        <f t="shared" si="150"/>
        <v>1459.1666666666667</v>
      </c>
      <c r="E719" s="226">
        <f t="shared" si="151"/>
        <v>291.83333333333337</v>
      </c>
      <c r="F719" s="226">
        <v>1751</v>
      </c>
      <c r="G719" s="150">
        <f t="shared" si="149"/>
        <v>1839</v>
      </c>
      <c r="H719" s="150">
        <f t="shared" si="148"/>
        <v>1931</v>
      </c>
      <c r="I719" s="150">
        <f t="shared" si="148"/>
        <v>2028</v>
      </c>
      <c r="J719" s="276">
        <f t="shared" si="147"/>
        <v>2231</v>
      </c>
    </row>
    <row r="720" spans="1:10" s="5" customFormat="1" ht="56.25">
      <c r="A720" s="235" t="s">
        <v>2290</v>
      </c>
      <c r="B720" s="252" t="s">
        <v>1434</v>
      </c>
      <c r="C720" s="201"/>
      <c r="D720" s="261"/>
      <c r="E720" s="262"/>
      <c r="F720" s="262"/>
      <c r="G720" s="263"/>
      <c r="H720" s="150"/>
      <c r="I720" s="150"/>
      <c r="J720" s="276"/>
    </row>
    <row r="721" spans="1:10" s="5" customFormat="1" ht="37.5">
      <c r="A721" s="235" t="s">
        <v>2330</v>
      </c>
      <c r="B721" s="239" t="s">
        <v>1439</v>
      </c>
      <c r="C721" s="201" t="s">
        <v>1438</v>
      </c>
      <c r="D721" s="248">
        <f>F721/1.2</f>
        <v>1505.8333333333335</v>
      </c>
      <c r="E721" s="253">
        <f t="shared" si="151"/>
        <v>301.1666666666667</v>
      </c>
      <c r="F721" s="253">
        <v>1807</v>
      </c>
      <c r="G721" s="150">
        <f t="shared" si="149"/>
        <v>1898</v>
      </c>
      <c r="H721" s="150">
        <f t="shared" si="148"/>
        <v>1993</v>
      </c>
      <c r="I721" s="150">
        <f t="shared" si="148"/>
        <v>2093</v>
      </c>
      <c r="J721" s="276">
        <f t="shared" si="147"/>
        <v>2303</v>
      </c>
    </row>
    <row r="722" spans="1:10" s="5" customFormat="1" ht="56.25">
      <c r="A722" s="235" t="s">
        <v>2330</v>
      </c>
      <c r="B722" s="239" t="s">
        <v>1440</v>
      </c>
      <c r="C722" s="201" t="s">
        <v>1438</v>
      </c>
      <c r="D722" s="248">
        <f t="shared" si="150"/>
        <v>1594.1666666666667</v>
      </c>
      <c r="E722" s="254">
        <f t="shared" si="151"/>
        <v>318.83333333333337</v>
      </c>
      <c r="F722" s="254">
        <v>1913</v>
      </c>
      <c r="G722" s="150">
        <f t="shared" si="149"/>
        <v>2009</v>
      </c>
      <c r="H722" s="150">
        <f t="shared" si="148"/>
        <v>2110</v>
      </c>
      <c r="I722" s="150">
        <f t="shared" si="148"/>
        <v>2216</v>
      </c>
      <c r="J722" s="276">
        <f t="shared" si="147"/>
        <v>2438</v>
      </c>
    </row>
    <row r="723" spans="1:10" s="5" customFormat="1" ht="37.5">
      <c r="A723" s="235" t="s">
        <v>2331</v>
      </c>
      <c r="B723" s="239" t="s">
        <v>1441</v>
      </c>
      <c r="C723" s="201" t="s">
        <v>1438</v>
      </c>
      <c r="D723" s="248">
        <f t="shared" si="150"/>
        <v>1270</v>
      </c>
      <c r="E723" s="253">
        <f t="shared" si="151"/>
        <v>254</v>
      </c>
      <c r="F723" s="253">
        <v>1524</v>
      </c>
      <c r="G723" s="150">
        <f t="shared" si="149"/>
        <v>1601</v>
      </c>
      <c r="H723" s="150">
        <f t="shared" si="148"/>
        <v>1682</v>
      </c>
      <c r="I723" s="150">
        <f t="shared" si="148"/>
        <v>1767</v>
      </c>
      <c r="J723" s="276">
        <f t="shared" si="147"/>
        <v>1944</v>
      </c>
    </row>
    <row r="724" spans="1:10" s="5" customFormat="1" ht="18.75">
      <c r="A724" s="235" t="s">
        <v>2332</v>
      </c>
      <c r="B724" s="239" t="s">
        <v>1442</v>
      </c>
      <c r="C724" s="201" t="s">
        <v>1438</v>
      </c>
      <c r="D724" s="248">
        <f t="shared" si="150"/>
        <v>1345.8333333333335</v>
      </c>
      <c r="E724" s="253">
        <f t="shared" si="151"/>
        <v>269.1666666666667</v>
      </c>
      <c r="F724" s="253">
        <v>1615</v>
      </c>
      <c r="G724" s="150">
        <f t="shared" si="149"/>
        <v>1696</v>
      </c>
      <c r="H724" s="150">
        <f t="shared" si="148"/>
        <v>1781</v>
      </c>
      <c r="I724" s="150">
        <f t="shared" si="148"/>
        <v>1871</v>
      </c>
      <c r="J724" s="276">
        <f>ROUNDUP(I724*1.1,0)</f>
        <v>2059</v>
      </c>
    </row>
    <row r="725" spans="1:10" s="5" customFormat="1" ht="18.75">
      <c r="A725" s="235" t="s">
        <v>2333</v>
      </c>
      <c r="B725" s="239" t="s">
        <v>1443</v>
      </c>
      <c r="C725" s="201" t="s">
        <v>1438</v>
      </c>
      <c r="D725" s="248">
        <f t="shared" si="150"/>
        <v>1190</v>
      </c>
      <c r="E725" s="217">
        <f t="shared" si="151"/>
        <v>238</v>
      </c>
      <c r="F725" s="253">
        <v>1428</v>
      </c>
      <c r="G725" s="150">
        <f t="shared" si="149"/>
        <v>1500</v>
      </c>
      <c r="H725" s="150">
        <f aca="true" t="shared" si="152" ref="H725:I727">ROUNDUP(G725*1.05,0)</f>
        <v>1575</v>
      </c>
      <c r="I725" s="150">
        <f t="shared" si="152"/>
        <v>1654</v>
      </c>
      <c r="J725" s="276">
        <f>ROUNDUP(I725*1.1,0)</f>
        <v>1820</v>
      </c>
    </row>
    <row r="726" spans="1:10" s="5" customFormat="1" ht="18.75">
      <c r="A726" s="235" t="s">
        <v>2334</v>
      </c>
      <c r="B726" s="239" t="s">
        <v>1444</v>
      </c>
      <c r="C726" s="201" t="s">
        <v>1438</v>
      </c>
      <c r="D726" s="248">
        <f t="shared" si="150"/>
        <v>969.1666666666667</v>
      </c>
      <c r="E726" s="253">
        <v>184.57</v>
      </c>
      <c r="F726" s="253">
        <v>1163</v>
      </c>
      <c r="G726" s="150">
        <f t="shared" si="149"/>
        <v>1222</v>
      </c>
      <c r="H726" s="150">
        <f t="shared" si="152"/>
        <v>1284</v>
      </c>
      <c r="I726" s="150">
        <f t="shared" si="152"/>
        <v>1349</v>
      </c>
      <c r="J726" s="276">
        <f>ROUNDUP(I726*1.1,0)</f>
        <v>1484</v>
      </c>
    </row>
    <row r="727" spans="1:10" s="5" customFormat="1" ht="18.75">
      <c r="A727" s="235" t="s">
        <v>2335</v>
      </c>
      <c r="B727" s="239" t="s">
        <v>1456</v>
      </c>
      <c r="C727" s="201" t="s">
        <v>1438</v>
      </c>
      <c r="D727" s="248">
        <f t="shared" si="150"/>
        <v>526.6666666666667</v>
      </c>
      <c r="E727" s="253">
        <f t="shared" si="151"/>
        <v>105.33333333333336</v>
      </c>
      <c r="F727" s="253">
        <v>632</v>
      </c>
      <c r="G727" s="150">
        <f t="shared" si="149"/>
        <v>664</v>
      </c>
      <c r="H727" s="150">
        <f t="shared" si="152"/>
        <v>698</v>
      </c>
      <c r="I727" s="150">
        <f t="shared" si="152"/>
        <v>733</v>
      </c>
      <c r="J727" s="276">
        <f>ROUNDUP(I727*1.1,0)</f>
        <v>807</v>
      </c>
    </row>
    <row r="728" spans="1:10" s="5" customFormat="1" ht="18.75">
      <c r="A728" s="235" t="s">
        <v>2336</v>
      </c>
      <c r="B728" s="239" t="s">
        <v>1445</v>
      </c>
      <c r="C728" s="201" t="s">
        <v>1438</v>
      </c>
      <c r="D728" s="248">
        <f t="shared" si="150"/>
        <v>1336.6666666666667</v>
      </c>
      <c r="E728" s="253">
        <f t="shared" si="151"/>
        <v>267.33333333333337</v>
      </c>
      <c r="F728" s="253">
        <v>1604</v>
      </c>
      <c r="G728" s="150">
        <f t="shared" si="149"/>
        <v>1685</v>
      </c>
      <c r="H728" s="150">
        <v>2500</v>
      </c>
      <c r="I728" s="150">
        <v>2500</v>
      </c>
      <c r="J728" s="276">
        <f>ROUNDUP(I728*1.1,0)</f>
        <v>2750</v>
      </c>
    </row>
    <row r="729" spans="1:6" s="5" customFormat="1" ht="15.75">
      <c r="A729" s="125"/>
      <c r="B729" s="61"/>
      <c r="C729" s="65"/>
      <c r="D729" s="157"/>
      <c r="E729" s="156"/>
      <c r="F729" s="156"/>
    </row>
    <row r="730" spans="1:4" s="5" customFormat="1" ht="15.75">
      <c r="A730" s="125"/>
      <c r="B730" s="62" t="s">
        <v>102</v>
      </c>
      <c r="C730" s="65"/>
      <c r="D730" s="139"/>
    </row>
    <row r="731" spans="1:4" s="5" customFormat="1" ht="17.25" customHeight="1">
      <c r="A731" s="126" t="s">
        <v>103</v>
      </c>
      <c r="B731" s="329" t="s">
        <v>104</v>
      </c>
      <c r="C731" s="329"/>
      <c r="D731" s="139"/>
    </row>
    <row r="732" spans="1:4" s="5" customFormat="1" ht="117.75" customHeight="1">
      <c r="A732" s="126" t="s">
        <v>105</v>
      </c>
      <c r="B732" s="329" t="s">
        <v>995</v>
      </c>
      <c r="C732" s="329"/>
      <c r="D732" s="139"/>
    </row>
    <row r="733" spans="1:4" s="5" customFormat="1" ht="18" customHeight="1">
      <c r="A733" s="126" t="s">
        <v>106</v>
      </c>
      <c r="B733" s="329" t="s">
        <v>1473</v>
      </c>
      <c r="C733" s="329"/>
      <c r="D733" s="139"/>
    </row>
    <row r="734" spans="1:4" s="5" customFormat="1" ht="15.75">
      <c r="A734" s="126" t="s">
        <v>107</v>
      </c>
      <c r="B734" s="71" t="s">
        <v>1458</v>
      </c>
      <c r="C734" s="71"/>
      <c r="D734" s="139"/>
    </row>
    <row r="735" spans="1:4" s="5" customFormat="1" ht="15.75">
      <c r="A735" s="126"/>
      <c r="B735" s="329" t="s">
        <v>108</v>
      </c>
      <c r="C735" s="329"/>
      <c r="D735" s="139"/>
    </row>
    <row r="736" spans="1:4" s="5" customFormat="1" ht="36.75" customHeight="1">
      <c r="A736" s="126"/>
      <c r="B736" s="329" t="s">
        <v>928</v>
      </c>
      <c r="C736" s="329"/>
      <c r="D736" s="139"/>
    </row>
    <row r="737" spans="1:4" s="5" customFormat="1" ht="31.5" customHeight="1">
      <c r="A737" s="126"/>
      <c r="B737" s="329" t="s">
        <v>929</v>
      </c>
      <c r="C737" s="329"/>
      <c r="D737" s="139"/>
    </row>
    <row r="738" spans="1:4" s="5" customFormat="1" ht="50.25" customHeight="1">
      <c r="A738" s="126"/>
      <c r="B738" s="330" t="s">
        <v>109</v>
      </c>
      <c r="C738" s="329"/>
      <c r="D738" s="139"/>
    </row>
    <row r="739" spans="1:4" s="5" customFormat="1" ht="15.75">
      <c r="A739" s="126"/>
      <c r="B739" s="329" t="s">
        <v>110</v>
      </c>
      <c r="C739" s="329"/>
      <c r="D739" s="139"/>
    </row>
    <row r="740" spans="1:4" s="5" customFormat="1" ht="15.75">
      <c r="A740" s="126"/>
      <c r="B740" s="329" t="s">
        <v>111</v>
      </c>
      <c r="C740" s="329"/>
      <c r="D740" s="139"/>
    </row>
    <row r="741" spans="1:4" s="5" customFormat="1" ht="15.75">
      <c r="A741" s="126"/>
      <c r="B741" s="329" t="s">
        <v>112</v>
      </c>
      <c r="C741" s="329"/>
      <c r="D741" s="139"/>
    </row>
    <row r="742" spans="1:4" s="5" customFormat="1" ht="34.5" customHeight="1">
      <c r="A742" s="126"/>
      <c r="B742" s="329" t="s">
        <v>1229</v>
      </c>
      <c r="C742" s="329"/>
      <c r="D742" s="139"/>
    </row>
    <row r="743" spans="1:4" s="5" customFormat="1" ht="15.75">
      <c r="A743" s="126" t="s">
        <v>702</v>
      </c>
      <c r="B743" s="48" t="s">
        <v>1230</v>
      </c>
      <c r="C743" s="48"/>
      <c r="D743" s="139"/>
    </row>
    <row r="744" spans="1:4" s="5" customFormat="1" ht="15.75">
      <c r="A744" s="126"/>
      <c r="B744" s="48" t="s">
        <v>114</v>
      </c>
      <c r="C744" s="48"/>
      <c r="D744" s="139"/>
    </row>
    <row r="745" spans="1:4" s="5" customFormat="1" ht="52.5" customHeight="1">
      <c r="A745" s="126"/>
      <c r="B745" s="329" t="s">
        <v>953</v>
      </c>
      <c r="C745" s="329"/>
      <c r="D745" s="139"/>
    </row>
    <row r="746" spans="1:4" s="5" customFormat="1" ht="56.25" customHeight="1">
      <c r="A746" s="126"/>
      <c r="B746" s="329" t="s">
        <v>949</v>
      </c>
      <c r="C746" s="329"/>
      <c r="D746" s="139"/>
    </row>
    <row r="747" spans="1:4" s="5" customFormat="1" ht="15.75">
      <c r="A747" s="126" t="s">
        <v>113</v>
      </c>
      <c r="B747" s="71" t="s">
        <v>947</v>
      </c>
      <c r="C747" s="71"/>
      <c r="D747" s="139"/>
    </row>
    <row r="748" spans="1:4" s="5" customFormat="1" ht="48.75" customHeight="1">
      <c r="A748" s="126"/>
      <c r="B748" s="329" t="s">
        <v>948</v>
      </c>
      <c r="C748" s="329"/>
      <c r="D748" s="139"/>
    </row>
    <row r="749" spans="1:4" s="5" customFormat="1" ht="68.25" customHeight="1">
      <c r="A749" s="126"/>
      <c r="B749" s="329" t="s">
        <v>981</v>
      </c>
      <c r="C749" s="329"/>
      <c r="D749" s="139"/>
    </row>
    <row r="750" spans="1:4" s="5" customFormat="1" ht="30.75" customHeight="1">
      <c r="A750" s="126" t="s">
        <v>115</v>
      </c>
      <c r="B750" s="329" t="s">
        <v>1432</v>
      </c>
      <c r="C750" s="329"/>
      <c r="D750" s="139"/>
    </row>
    <row r="751" spans="1:4" s="5" customFormat="1" ht="33" customHeight="1">
      <c r="A751" s="126" t="s">
        <v>116</v>
      </c>
      <c r="B751" s="329" t="s">
        <v>1231</v>
      </c>
      <c r="C751" s="329"/>
      <c r="D751" s="139"/>
    </row>
    <row r="752" spans="1:4" s="5" customFormat="1" ht="65.25" customHeight="1">
      <c r="A752" s="126" t="s">
        <v>117</v>
      </c>
      <c r="B752" s="329" t="s">
        <v>1232</v>
      </c>
      <c r="C752" s="329"/>
      <c r="D752" s="139"/>
    </row>
    <row r="753" spans="1:4" s="5" customFormat="1" ht="42" customHeight="1">
      <c r="A753" s="126" t="s">
        <v>118</v>
      </c>
      <c r="B753" s="329" t="s">
        <v>950</v>
      </c>
      <c r="C753" s="329"/>
      <c r="D753" s="139"/>
    </row>
    <row r="754" spans="1:4" s="5" customFormat="1" ht="105" customHeight="1">
      <c r="A754" s="126" t="s">
        <v>119</v>
      </c>
      <c r="B754" s="334" t="s">
        <v>1233</v>
      </c>
      <c r="C754" s="334"/>
      <c r="D754" s="139"/>
    </row>
    <row r="755" spans="1:4" s="5" customFormat="1" ht="48" customHeight="1">
      <c r="A755" s="126" t="s">
        <v>120</v>
      </c>
      <c r="B755" s="329" t="s">
        <v>1234</v>
      </c>
      <c r="C755" s="329"/>
      <c r="D755" s="139"/>
    </row>
    <row r="756" spans="1:4" s="5" customFormat="1" ht="66.75" customHeight="1">
      <c r="A756" s="126" t="s">
        <v>121</v>
      </c>
      <c r="B756" s="329" t="s">
        <v>951</v>
      </c>
      <c r="C756" s="329"/>
      <c r="D756" s="139"/>
    </row>
    <row r="757" spans="1:4" s="5" customFormat="1" ht="68.25" customHeight="1" hidden="1">
      <c r="A757" s="126"/>
      <c r="B757" s="329"/>
      <c r="C757" s="329"/>
      <c r="D757" s="139"/>
    </row>
    <row r="758" spans="1:4" s="5" customFormat="1" ht="34.5" customHeight="1">
      <c r="A758" s="126" t="s">
        <v>122</v>
      </c>
      <c r="B758" s="329" t="s">
        <v>1457</v>
      </c>
      <c r="C758" s="329"/>
      <c r="D758" s="139"/>
    </row>
    <row r="759" spans="1:4" s="5" customFormat="1" ht="36.75" customHeight="1">
      <c r="A759" s="126"/>
      <c r="B759" s="329" t="s">
        <v>123</v>
      </c>
      <c r="C759" s="329"/>
      <c r="D759" s="139"/>
    </row>
    <row r="760" spans="1:4" s="5" customFormat="1" ht="33.75" customHeight="1">
      <c r="A760" s="126"/>
      <c r="B760" s="329" t="s">
        <v>124</v>
      </c>
      <c r="C760" s="329"/>
      <c r="D760" s="139"/>
    </row>
    <row r="761" spans="1:4" s="5" customFormat="1" ht="78.75" customHeight="1">
      <c r="A761" s="126" t="s">
        <v>2158</v>
      </c>
      <c r="B761" s="331" t="s">
        <v>899</v>
      </c>
      <c r="C761" s="332"/>
      <c r="D761" s="139"/>
    </row>
    <row r="762" spans="1:4" s="5" customFormat="1" ht="30.75" customHeight="1">
      <c r="A762" s="126" t="s">
        <v>2087</v>
      </c>
      <c r="B762" s="329" t="s">
        <v>952</v>
      </c>
      <c r="C762" s="333"/>
      <c r="D762" s="139"/>
    </row>
  </sheetData>
  <sheetProtection/>
  <mergeCells count="52">
    <mergeCell ref="B732:C732"/>
    <mergeCell ref="B755:C755"/>
    <mergeCell ref="B756:C756"/>
    <mergeCell ref="B757:C757"/>
    <mergeCell ref="B758:C758"/>
    <mergeCell ref="B742:C742"/>
    <mergeCell ref="B745:C745"/>
    <mergeCell ref="B746:C746"/>
    <mergeCell ref="B748:C748"/>
    <mergeCell ref="B749:C749"/>
    <mergeCell ref="B740:C740"/>
    <mergeCell ref="B741:C741"/>
    <mergeCell ref="B759:C759"/>
    <mergeCell ref="B760:C760"/>
    <mergeCell ref="B761:C761"/>
    <mergeCell ref="B762:C762"/>
    <mergeCell ref="B751:C751"/>
    <mergeCell ref="B752:C752"/>
    <mergeCell ref="B753:C753"/>
    <mergeCell ref="B754:C754"/>
    <mergeCell ref="D635:F635"/>
    <mergeCell ref="D675:F675"/>
    <mergeCell ref="B731:C731"/>
    <mergeCell ref="B733:C733"/>
    <mergeCell ref="B735:C735"/>
    <mergeCell ref="B750:C750"/>
    <mergeCell ref="B736:C736"/>
    <mergeCell ref="B737:C737"/>
    <mergeCell ref="B738:C738"/>
    <mergeCell ref="B739:C739"/>
    <mergeCell ref="D506:D507"/>
    <mergeCell ref="F506:F507"/>
    <mergeCell ref="D629:F629"/>
    <mergeCell ref="D630:F630"/>
    <mergeCell ref="E506:E507"/>
    <mergeCell ref="C7:G7"/>
    <mergeCell ref="A6:B6"/>
    <mergeCell ref="A8:C8"/>
    <mergeCell ref="A9:F9"/>
    <mergeCell ref="A503:A505"/>
    <mergeCell ref="C503:C505"/>
    <mergeCell ref="A10:F10"/>
    <mergeCell ref="A506:A508"/>
    <mergeCell ref="C506:C508"/>
    <mergeCell ref="C2:F2"/>
    <mergeCell ref="A5:B5"/>
    <mergeCell ref="A4:B4"/>
    <mergeCell ref="A3:B3"/>
    <mergeCell ref="C3:G3"/>
    <mergeCell ref="C4:G4"/>
    <mergeCell ref="C5:G5"/>
    <mergeCell ref="A7:B7"/>
  </mergeCells>
  <printOptions/>
  <pageMargins left="0.5118110236220472" right="0.31496062992125984" top="0.7480314960629921" bottom="0.7480314960629921" header="0.31496062992125984" footer="0.31496062992125984"/>
  <pageSetup fitToHeight="0" fitToWidth="1" horizontalDpi="600" verticalDpi="600" orientation="portrait" paperSize="9" scale="80" r:id="rId1"/>
  <rowBreaks count="11" manualBreakCount="11">
    <brk id="28" max="9" man="1"/>
    <brk id="64" max="9" man="1"/>
    <brk id="453" max="9" man="1"/>
    <brk id="491" max="9" man="1"/>
    <brk id="520" max="9" man="1"/>
    <brk id="548" max="9" man="1"/>
    <brk id="582" max="9" man="1"/>
    <brk id="666" max="9" man="1"/>
    <brk id="672" max="9" man="1"/>
    <brk id="700" max="9" man="1"/>
    <brk id="72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G230"/>
  <sheetViews>
    <sheetView showGridLines="0" view="pageBreakPreview" zoomScaleSheetLayoutView="100" zoomScalePageLayoutView="0" workbookViewId="0" topLeftCell="A1">
      <selection activeCell="E150" sqref="E150"/>
    </sheetView>
  </sheetViews>
  <sheetFormatPr defaultColWidth="8.796875" defaultRowHeight="15"/>
  <cols>
    <col min="1" max="1" width="2.3984375" style="0" customWidth="1"/>
    <col min="2" max="2" width="4.3984375" style="18" customWidth="1"/>
    <col min="3" max="3" width="36" style="18" customWidth="1"/>
    <col min="4" max="4" width="14.3984375" style="18" customWidth="1"/>
    <col min="5" max="5" width="14.296875" style="18" customWidth="1"/>
    <col min="6" max="6" width="7" style="10" customWidth="1"/>
  </cols>
  <sheetData>
    <row r="1" spans="2:6" ht="86.25" customHeight="1">
      <c r="B1" s="36"/>
      <c r="C1" s="23" t="s">
        <v>902</v>
      </c>
      <c r="D1" s="36"/>
      <c r="E1" s="45" t="s">
        <v>903</v>
      </c>
      <c r="F1" s="37"/>
    </row>
    <row r="2" spans="2:6" ht="60.75" customHeight="1">
      <c r="B2" s="336" t="s">
        <v>0</v>
      </c>
      <c r="C2" s="336"/>
      <c r="D2" s="336"/>
      <c r="E2" s="336"/>
      <c r="F2" s="37"/>
    </row>
    <row r="3" spans="2:6" ht="42" customHeight="1">
      <c r="B3" s="336" t="s">
        <v>272</v>
      </c>
      <c r="C3" s="336"/>
      <c r="D3" s="336"/>
      <c r="E3" s="336"/>
      <c r="F3" s="37"/>
    </row>
    <row r="4" spans="2:6" ht="15.75">
      <c r="B4" s="46"/>
      <c r="C4" s="46"/>
      <c r="D4" s="46"/>
      <c r="E4" s="46"/>
      <c r="F4" s="37"/>
    </row>
    <row r="5" spans="2:6" ht="16.5" thickBot="1">
      <c r="B5" s="46"/>
      <c r="C5" s="46"/>
      <c r="D5" s="46"/>
      <c r="E5" s="46"/>
      <c r="F5" s="37"/>
    </row>
    <row r="6" spans="2:6" ht="45.75" customHeight="1" thickBot="1">
      <c r="B6" s="38" t="s">
        <v>125</v>
      </c>
      <c r="C6" s="39" t="s">
        <v>2</v>
      </c>
      <c r="D6" s="39" t="s">
        <v>3</v>
      </c>
      <c r="E6" s="39" t="s">
        <v>126</v>
      </c>
      <c r="F6" s="37"/>
    </row>
    <row r="7" spans="2:6" ht="16.5" thickBot="1">
      <c r="B7" s="40">
        <v>1</v>
      </c>
      <c r="C7" s="41">
        <v>2</v>
      </c>
      <c r="D7" s="41">
        <v>3</v>
      </c>
      <c r="E7" s="41">
        <v>4</v>
      </c>
      <c r="F7" s="37"/>
    </row>
    <row r="8" spans="2:6" ht="30" customHeight="1" thickBot="1">
      <c r="B8" s="40">
        <v>1</v>
      </c>
      <c r="C8" s="41" t="s">
        <v>127</v>
      </c>
      <c r="D8" s="41" t="s">
        <v>128</v>
      </c>
      <c r="E8" s="41">
        <v>300</v>
      </c>
      <c r="F8" s="37"/>
    </row>
    <row r="9" spans="2:6" ht="32.25" thickBot="1">
      <c r="B9" s="40">
        <v>2</v>
      </c>
      <c r="C9" s="41" t="s">
        <v>129</v>
      </c>
      <c r="D9" s="41" t="s">
        <v>128</v>
      </c>
      <c r="E9" s="41">
        <v>160</v>
      </c>
      <c r="F9" s="37"/>
    </row>
    <row r="10" spans="2:6" ht="32.25" thickBot="1">
      <c r="B10" s="40">
        <v>3</v>
      </c>
      <c r="C10" s="41" t="s">
        <v>130</v>
      </c>
      <c r="D10" s="41" t="s">
        <v>128</v>
      </c>
      <c r="E10" s="41">
        <v>320</v>
      </c>
      <c r="F10" s="37"/>
    </row>
    <row r="11" spans="2:6" ht="32.25" thickBot="1">
      <c r="B11" s="40">
        <v>4</v>
      </c>
      <c r="C11" s="41" t="s">
        <v>131</v>
      </c>
      <c r="D11" s="41" t="s">
        <v>128</v>
      </c>
      <c r="E11" s="41">
        <v>160</v>
      </c>
      <c r="F11" s="37"/>
    </row>
    <row r="12" spans="2:6" ht="16.5" thickBot="1">
      <c r="B12" s="40">
        <v>5</v>
      </c>
      <c r="C12" s="41" t="s">
        <v>132</v>
      </c>
      <c r="D12" s="41" t="s">
        <v>128</v>
      </c>
      <c r="E12" s="41">
        <v>300</v>
      </c>
      <c r="F12" s="37"/>
    </row>
    <row r="13" spans="2:6" ht="32.25" thickBot="1">
      <c r="B13" s="40">
        <v>6</v>
      </c>
      <c r="C13" s="41" t="s">
        <v>133</v>
      </c>
      <c r="D13" s="41" t="s">
        <v>134</v>
      </c>
      <c r="E13" s="41">
        <v>82</v>
      </c>
      <c r="F13" s="37"/>
    </row>
    <row r="14" spans="2:6" ht="32.25" thickBot="1">
      <c r="B14" s="40">
        <v>7</v>
      </c>
      <c r="C14" s="41" t="s">
        <v>135</v>
      </c>
      <c r="D14" s="41" t="s">
        <v>134</v>
      </c>
      <c r="E14" s="41">
        <v>82</v>
      </c>
      <c r="F14" s="37"/>
    </row>
    <row r="15" spans="2:6" ht="32.25" thickBot="1">
      <c r="B15" s="40">
        <v>8</v>
      </c>
      <c r="C15" s="41" t="s">
        <v>136</v>
      </c>
      <c r="D15" s="41" t="s">
        <v>134</v>
      </c>
      <c r="E15" s="41">
        <v>55</v>
      </c>
      <c r="F15" s="37"/>
    </row>
    <row r="16" spans="2:6" ht="32.25" thickBot="1">
      <c r="B16" s="337">
        <v>9</v>
      </c>
      <c r="C16" s="41" t="s">
        <v>137</v>
      </c>
      <c r="D16" s="42"/>
      <c r="E16" s="42"/>
      <c r="F16" s="37"/>
    </row>
    <row r="17" spans="2:6" ht="16.5" thickBot="1">
      <c r="B17" s="338"/>
      <c r="C17" s="41" t="s">
        <v>138</v>
      </c>
      <c r="D17" s="41" t="s">
        <v>10</v>
      </c>
      <c r="E17" s="41">
        <v>30</v>
      </c>
      <c r="F17" s="37"/>
    </row>
    <row r="18" spans="2:6" ht="16.5" thickBot="1">
      <c r="B18" s="338"/>
      <c r="C18" s="41" t="s">
        <v>139</v>
      </c>
      <c r="D18" s="41" t="s">
        <v>10</v>
      </c>
      <c r="E18" s="41">
        <v>74</v>
      </c>
      <c r="F18" s="37"/>
    </row>
    <row r="19" spans="2:6" ht="16.5" thickBot="1">
      <c r="B19" s="338"/>
      <c r="C19" s="41" t="s">
        <v>140</v>
      </c>
      <c r="D19" s="41" t="s">
        <v>10</v>
      </c>
      <c r="E19" s="41">
        <v>134</v>
      </c>
      <c r="F19" s="37"/>
    </row>
    <row r="20" spans="2:6" ht="16.5" thickBot="1">
      <c r="B20" s="339"/>
      <c r="C20" s="41" t="s">
        <v>141</v>
      </c>
      <c r="D20" s="41" t="s">
        <v>10</v>
      </c>
      <c r="E20" s="41">
        <v>219</v>
      </c>
      <c r="F20" s="37"/>
    </row>
    <row r="21" spans="2:6" ht="48" thickBot="1">
      <c r="B21" s="337">
        <v>10</v>
      </c>
      <c r="C21" s="41" t="s">
        <v>142</v>
      </c>
      <c r="D21" s="42"/>
      <c r="E21" s="42"/>
      <c r="F21" s="37"/>
    </row>
    <row r="22" spans="2:6" ht="16.5" thickBot="1">
      <c r="B22" s="338"/>
      <c r="C22" s="41" t="s">
        <v>143</v>
      </c>
      <c r="D22" s="41" t="s">
        <v>10</v>
      </c>
      <c r="E22" s="41">
        <v>105</v>
      </c>
      <c r="F22" s="37"/>
    </row>
    <row r="23" spans="2:6" ht="16.5" thickBot="1">
      <c r="B23" s="338"/>
      <c r="C23" s="41" t="s">
        <v>144</v>
      </c>
      <c r="D23" s="41" t="s">
        <v>10</v>
      </c>
      <c r="E23" s="41">
        <v>140</v>
      </c>
      <c r="F23" s="37"/>
    </row>
    <row r="24" spans="2:6" ht="16.5" thickBot="1">
      <c r="B24" s="338"/>
      <c r="C24" s="41" t="s">
        <v>145</v>
      </c>
      <c r="D24" s="41" t="s">
        <v>10</v>
      </c>
      <c r="E24" s="41">
        <v>220</v>
      </c>
      <c r="F24" s="37"/>
    </row>
    <row r="25" spans="2:6" ht="16.5" thickBot="1">
      <c r="B25" s="338"/>
      <c r="C25" s="41" t="s">
        <v>146</v>
      </c>
      <c r="D25" s="41" t="s">
        <v>10</v>
      </c>
      <c r="E25" s="41"/>
      <c r="F25" s="37"/>
    </row>
    <row r="26" spans="2:6" ht="16.5" thickBot="1">
      <c r="B26" s="339"/>
      <c r="C26" s="41" t="s">
        <v>147</v>
      </c>
      <c r="D26" s="41" t="s">
        <v>10</v>
      </c>
      <c r="E26" s="41"/>
      <c r="F26" s="37"/>
    </row>
    <row r="27" spans="2:6" ht="32.25" thickBot="1">
      <c r="B27" s="40">
        <v>11</v>
      </c>
      <c r="C27" s="41" t="s">
        <v>148</v>
      </c>
      <c r="D27" s="41" t="s">
        <v>10</v>
      </c>
      <c r="E27" s="41"/>
      <c r="F27" s="37"/>
    </row>
    <row r="28" spans="2:6" ht="32.25" thickBot="1">
      <c r="B28" s="40">
        <v>12</v>
      </c>
      <c r="C28" s="41" t="s">
        <v>149</v>
      </c>
      <c r="D28" s="41" t="s">
        <v>958</v>
      </c>
      <c r="E28" s="41"/>
      <c r="F28" s="37"/>
    </row>
    <row r="29" spans="2:6" ht="79.5" thickBot="1">
      <c r="B29" s="40">
        <v>13</v>
      </c>
      <c r="C29" s="41" t="s">
        <v>151</v>
      </c>
      <c r="D29" s="41" t="s">
        <v>958</v>
      </c>
      <c r="E29" s="41"/>
      <c r="F29" s="37"/>
    </row>
    <row r="30" spans="2:6" ht="48" thickBot="1">
      <c r="B30" s="40">
        <v>14</v>
      </c>
      <c r="C30" s="41" t="s">
        <v>152</v>
      </c>
      <c r="D30" s="41" t="s">
        <v>958</v>
      </c>
      <c r="E30" s="41"/>
      <c r="F30" s="37"/>
    </row>
    <row r="31" spans="2:6" ht="32.25" thickBot="1">
      <c r="B31" s="337">
        <v>15</v>
      </c>
      <c r="C31" s="41" t="s">
        <v>153</v>
      </c>
      <c r="D31" s="42"/>
      <c r="E31" s="42"/>
      <c r="F31" s="37"/>
    </row>
    <row r="32" spans="2:6" ht="48" thickBot="1">
      <c r="B32" s="339"/>
      <c r="C32" s="41" t="s">
        <v>143</v>
      </c>
      <c r="D32" s="41" t="s">
        <v>154</v>
      </c>
      <c r="E32" s="41"/>
      <c r="F32" s="37"/>
    </row>
    <row r="33" spans="2:6" ht="48" thickBot="1">
      <c r="B33" s="343"/>
      <c r="C33" s="39" t="s">
        <v>144</v>
      </c>
      <c r="D33" s="39" t="s">
        <v>154</v>
      </c>
      <c r="E33" s="39"/>
      <c r="F33" s="37"/>
    </row>
    <row r="34" spans="2:6" ht="48" thickBot="1">
      <c r="B34" s="344"/>
      <c r="C34" s="41" t="s">
        <v>155</v>
      </c>
      <c r="D34" s="41" t="s">
        <v>154</v>
      </c>
      <c r="E34" s="41">
        <v>89</v>
      </c>
      <c r="F34" s="37"/>
    </row>
    <row r="35" spans="2:6" ht="48" thickBot="1">
      <c r="B35" s="344"/>
      <c r="C35" s="41" t="s">
        <v>156</v>
      </c>
      <c r="D35" s="41" t="s">
        <v>154</v>
      </c>
      <c r="E35" s="41">
        <v>109</v>
      </c>
      <c r="F35" s="37"/>
    </row>
    <row r="36" spans="2:6" ht="48" thickBot="1">
      <c r="B36" s="344"/>
      <c r="C36" s="41" t="s">
        <v>157</v>
      </c>
      <c r="D36" s="41" t="s">
        <v>154</v>
      </c>
      <c r="E36" s="41">
        <v>150</v>
      </c>
      <c r="F36" s="37"/>
    </row>
    <row r="37" spans="2:6" ht="48" thickBot="1">
      <c r="B37" s="344"/>
      <c r="C37" s="41" t="s">
        <v>158</v>
      </c>
      <c r="D37" s="41" t="s">
        <v>154</v>
      </c>
      <c r="E37" s="41">
        <v>205</v>
      </c>
      <c r="F37" s="37"/>
    </row>
    <row r="38" spans="2:6" ht="48" thickBot="1">
      <c r="B38" s="344"/>
      <c r="C38" s="41" t="s">
        <v>159</v>
      </c>
      <c r="D38" s="41" t="s">
        <v>154</v>
      </c>
      <c r="E38" s="41">
        <v>280</v>
      </c>
      <c r="F38" s="37"/>
    </row>
    <row r="39" spans="2:6" ht="48" thickBot="1">
      <c r="B39" s="344"/>
      <c r="C39" s="41" t="s">
        <v>160</v>
      </c>
      <c r="D39" s="41" t="s">
        <v>154</v>
      </c>
      <c r="E39" s="41">
        <v>325</v>
      </c>
      <c r="F39" s="37"/>
    </row>
    <row r="40" spans="2:6" ht="48" thickBot="1">
      <c r="B40" s="344"/>
      <c r="C40" s="41" t="s">
        <v>161</v>
      </c>
      <c r="D40" s="41" t="s">
        <v>154</v>
      </c>
      <c r="E40" s="41">
        <v>380</v>
      </c>
      <c r="F40" s="37"/>
    </row>
    <row r="41" spans="2:6" ht="48" thickBot="1">
      <c r="B41" s="344"/>
      <c r="C41" s="41" t="s">
        <v>162</v>
      </c>
      <c r="D41" s="41" t="s">
        <v>154</v>
      </c>
      <c r="E41" s="41">
        <v>395</v>
      </c>
      <c r="F41" s="37"/>
    </row>
    <row r="42" spans="2:6" ht="48" thickBot="1">
      <c r="B42" s="345"/>
      <c r="C42" s="41" t="s">
        <v>163</v>
      </c>
      <c r="D42" s="41" t="s">
        <v>154</v>
      </c>
      <c r="E42" s="41">
        <v>415</v>
      </c>
      <c r="F42" s="37"/>
    </row>
    <row r="43" spans="2:6" ht="36.75" customHeight="1" thickBot="1">
      <c r="B43" s="337">
        <v>16</v>
      </c>
      <c r="C43" s="41" t="s">
        <v>164</v>
      </c>
      <c r="D43" s="42"/>
      <c r="E43" s="42"/>
      <c r="F43" s="37"/>
    </row>
    <row r="44" spans="2:6" ht="48" thickBot="1">
      <c r="B44" s="338"/>
      <c r="C44" s="41" t="s">
        <v>143</v>
      </c>
      <c r="D44" s="41" t="s">
        <v>154</v>
      </c>
      <c r="E44" s="41"/>
      <c r="F44" s="37"/>
    </row>
    <row r="45" spans="2:6" ht="48" thickBot="1">
      <c r="B45" s="338"/>
      <c r="C45" s="41" t="s">
        <v>144</v>
      </c>
      <c r="D45" s="41" t="s">
        <v>154</v>
      </c>
      <c r="E45" s="41"/>
      <c r="F45" s="37"/>
    </row>
    <row r="46" spans="2:6" ht="48" thickBot="1">
      <c r="B46" s="338"/>
      <c r="C46" s="41" t="s">
        <v>155</v>
      </c>
      <c r="D46" s="41" t="s">
        <v>154</v>
      </c>
      <c r="E46" s="41">
        <v>76</v>
      </c>
      <c r="F46" s="37"/>
    </row>
    <row r="47" spans="2:6" ht="48" thickBot="1">
      <c r="B47" s="338"/>
      <c r="C47" s="41" t="s">
        <v>156</v>
      </c>
      <c r="D47" s="41" t="s">
        <v>154</v>
      </c>
      <c r="E47" s="41">
        <v>102</v>
      </c>
      <c r="F47" s="37"/>
    </row>
    <row r="48" spans="2:6" ht="48" thickBot="1">
      <c r="B48" s="338"/>
      <c r="C48" s="41" t="s">
        <v>157</v>
      </c>
      <c r="D48" s="41" t="s">
        <v>154</v>
      </c>
      <c r="E48" s="41">
        <v>143</v>
      </c>
      <c r="F48" s="37"/>
    </row>
    <row r="49" spans="2:6" ht="48" thickBot="1">
      <c r="B49" s="338"/>
      <c r="C49" s="41" t="s">
        <v>158</v>
      </c>
      <c r="D49" s="41" t="s">
        <v>154</v>
      </c>
      <c r="E49" s="41">
        <v>179</v>
      </c>
      <c r="F49" s="37"/>
    </row>
    <row r="50" spans="2:6" ht="48" thickBot="1">
      <c r="B50" s="338"/>
      <c r="C50" s="41" t="s">
        <v>159</v>
      </c>
      <c r="D50" s="41" t="s">
        <v>154</v>
      </c>
      <c r="E50" s="41">
        <v>264</v>
      </c>
      <c r="F50" s="37"/>
    </row>
    <row r="51" spans="2:6" ht="48" thickBot="1">
      <c r="B51" s="338"/>
      <c r="C51" s="41" t="s">
        <v>160</v>
      </c>
      <c r="D51" s="41" t="s">
        <v>154</v>
      </c>
      <c r="E51" s="41">
        <v>314</v>
      </c>
      <c r="F51" s="37"/>
    </row>
    <row r="52" spans="2:6" ht="48" thickBot="1">
      <c r="B52" s="338"/>
      <c r="C52" s="41" t="s">
        <v>161</v>
      </c>
      <c r="D52" s="41" t="s">
        <v>154</v>
      </c>
      <c r="E52" s="41">
        <v>365</v>
      </c>
      <c r="F52" s="37"/>
    </row>
    <row r="53" spans="2:6" ht="48" thickBot="1">
      <c r="B53" s="338"/>
      <c r="C53" s="41" t="s">
        <v>162</v>
      </c>
      <c r="D53" s="41" t="s">
        <v>154</v>
      </c>
      <c r="E53" s="41">
        <v>382</v>
      </c>
      <c r="F53" s="37"/>
    </row>
    <row r="54" spans="2:6" ht="48" thickBot="1">
      <c r="B54" s="339"/>
      <c r="C54" s="41" t="s">
        <v>163</v>
      </c>
      <c r="D54" s="41" t="s">
        <v>154</v>
      </c>
      <c r="E54" s="41">
        <v>402</v>
      </c>
      <c r="F54" s="37"/>
    </row>
    <row r="55" spans="2:6" ht="34.5" customHeight="1" thickBot="1">
      <c r="B55" s="337">
        <v>17</v>
      </c>
      <c r="C55" s="41" t="s">
        <v>165</v>
      </c>
      <c r="D55" s="42"/>
      <c r="E55" s="42"/>
      <c r="F55" s="37"/>
    </row>
    <row r="56" spans="2:6" ht="48" thickBot="1">
      <c r="B56" s="338"/>
      <c r="C56" s="41" t="s">
        <v>166</v>
      </c>
      <c r="D56" s="41" t="s">
        <v>154</v>
      </c>
      <c r="E56" s="41"/>
      <c r="F56" s="37"/>
    </row>
    <row r="57" spans="2:6" ht="48" thickBot="1">
      <c r="B57" s="338"/>
      <c r="C57" s="41" t="s">
        <v>167</v>
      </c>
      <c r="D57" s="41" t="s">
        <v>154</v>
      </c>
      <c r="E57" s="41"/>
      <c r="F57" s="37"/>
    </row>
    <row r="58" spans="2:6" ht="48" thickBot="1">
      <c r="B58" s="338"/>
      <c r="C58" s="41" t="s">
        <v>144</v>
      </c>
      <c r="D58" s="41" t="s">
        <v>154</v>
      </c>
      <c r="E58" s="41"/>
      <c r="F58" s="37"/>
    </row>
    <row r="59" spans="2:6" ht="48" thickBot="1">
      <c r="B59" s="338"/>
      <c r="C59" s="41" t="s">
        <v>155</v>
      </c>
      <c r="D59" s="41" t="s">
        <v>154</v>
      </c>
      <c r="E59" s="41">
        <v>76</v>
      </c>
      <c r="F59" s="37"/>
    </row>
    <row r="60" spans="2:6" ht="48" thickBot="1">
      <c r="B60" s="339"/>
      <c r="C60" s="41" t="s">
        <v>168</v>
      </c>
      <c r="D60" s="41" t="s">
        <v>154</v>
      </c>
      <c r="E60" s="41"/>
      <c r="F60" s="37"/>
    </row>
    <row r="61" spans="2:6" ht="32.25" thickBot="1">
      <c r="B61" s="337">
        <v>18</v>
      </c>
      <c r="C61" s="39" t="s">
        <v>169</v>
      </c>
      <c r="D61" s="43"/>
      <c r="E61" s="43"/>
      <c r="F61" s="37"/>
    </row>
    <row r="62" spans="2:6" ht="48" thickBot="1">
      <c r="B62" s="338"/>
      <c r="C62" s="41" t="s">
        <v>170</v>
      </c>
      <c r="D62" s="41" t="s">
        <v>154</v>
      </c>
      <c r="E62" s="41"/>
      <c r="F62" s="37"/>
    </row>
    <row r="63" spans="2:6" ht="48" thickBot="1">
      <c r="B63" s="338"/>
      <c r="C63" s="41" t="s">
        <v>171</v>
      </c>
      <c r="D63" s="41" t="s">
        <v>154</v>
      </c>
      <c r="E63" s="41"/>
      <c r="F63" s="37"/>
    </row>
    <row r="64" spans="2:6" ht="48" thickBot="1">
      <c r="B64" s="338"/>
      <c r="C64" s="41" t="s">
        <v>144</v>
      </c>
      <c r="D64" s="41" t="s">
        <v>154</v>
      </c>
      <c r="E64" s="41"/>
      <c r="F64" s="37"/>
    </row>
    <row r="65" spans="2:6" ht="48" thickBot="1">
      <c r="B65" s="338"/>
      <c r="C65" s="41" t="s">
        <v>155</v>
      </c>
      <c r="D65" s="41" t="s">
        <v>154</v>
      </c>
      <c r="E65" s="41">
        <v>94</v>
      </c>
      <c r="F65" s="37"/>
    </row>
    <row r="66" spans="2:6" ht="48" thickBot="1">
      <c r="B66" s="338"/>
      <c r="C66" s="41" t="s">
        <v>156</v>
      </c>
      <c r="D66" s="41" t="s">
        <v>154</v>
      </c>
      <c r="E66" s="41">
        <v>118</v>
      </c>
      <c r="F66" s="37"/>
    </row>
    <row r="67" spans="2:6" ht="48" thickBot="1">
      <c r="B67" s="338"/>
      <c r="C67" s="41" t="s">
        <v>157</v>
      </c>
      <c r="D67" s="41" t="s">
        <v>154</v>
      </c>
      <c r="E67" s="41">
        <v>148</v>
      </c>
      <c r="F67" s="37"/>
    </row>
    <row r="68" spans="2:6" ht="48" thickBot="1">
      <c r="B68" s="338"/>
      <c r="C68" s="41" t="s">
        <v>158</v>
      </c>
      <c r="D68" s="41" t="s">
        <v>154</v>
      </c>
      <c r="E68" s="41">
        <v>190</v>
      </c>
      <c r="F68" s="37"/>
    </row>
    <row r="69" spans="2:6" ht="48" thickBot="1">
      <c r="B69" s="338"/>
      <c r="C69" s="41" t="s">
        <v>159</v>
      </c>
      <c r="D69" s="41" t="s">
        <v>154</v>
      </c>
      <c r="E69" s="41">
        <v>268</v>
      </c>
      <c r="F69" s="37"/>
    </row>
    <row r="70" spans="2:6" ht="48" thickBot="1">
      <c r="B70" s="338"/>
      <c r="C70" s="41" t="s">
        <v>160</v>
      </c>
      <c r="D70" s="41" t="s">
        <v>154</v>
      </c>
      <c r="E70" s="41">
        <v>319</v>
      </c>
      <c r="F70" s="37"/>
    </row>
    <row r="71" spans="2:6" ht="48" thickBot="1">
      <c r="B71" s="338"/>
      <c r="C71" s="41" t="s">
        <v>161</v>
      </c>
      <c r="D71" s="41" t="s">
        <v>154</v>
      </c>
      <c r="E71" s="41">
        <v>369</v>
      </c>
      <c r="F71" s="37"/>
    </row>
    <row r="72" spans="2:6" ht="48" thickBot="1">
      <c r="B72" s="338"/>
      <c r="C72" s="41" t="s">
        <v>162</v>
      </c>
      <c r="D72" s="41" t="s">
        <v>154</v>
      </c>
      <c r="E72" s="41">
        <v>390</v>
      </c>
      <c r="F72" s="37"/>
    </row>
    <row r="73" spans="2:6" ht="48" thickBot="1">
      <c r="B73" s="339"/>
      <c r="C73" s="41" t="s">
        <v>163</v>
      </c>
      <c r="D73" s="41" t="s">
        <v>154</v>
      </c>
      <c r="E73" s="41">
        <v>410</v>
      </c>
      <c r="F73" s="37"/>
    </row>
    <row r="74" spans="2:6" ht="32.25" thickBot="1">
      <c r="B74" s="40">
        <v>19</v>
      </c>
      <c r="C74" s="41" t="s">
        <v>172</v>
      </c>
      <c r="D74" s="41" t="s">
        <v>10</v>
      </c>
      <c r="E74" s="41">
        <v>40</v>
      </c>
      <c r="F74" s="37"/>
    </row>
    <row r="75" spans="2:6" ht="32.25" thickBot="1">
      <c r="B75" s="40">
        <v>20</v>
      </c>
      <c r="C75" s="41" t="s">
        <v>173</v>
      </c>
      <c r="D75" s="41" t="s">
        <v>10</v>
      </c>
      <c r="E75" s="41"/>
      <c r="F75" s="37"/>
    </row>
    <row r="76" spans="2:6" ht="63.75" customHeight="1" thickBot="1">
      <c r="B76" s="40">
        <v>21</v>
      </c>
      <c r="C76" s="41" t="s">
        <v>174</v>
      </c>
      <c r="D76" s="41" t="s">
        <v>154</v>
      </c>
      <c r="E76" s="91">
        <v>64</v>
      </c>
      <c r="F76" s="37"/>
    </row>
    <row r="77" spans="2:6" ht="48" thickBot="1">
      <c r="B77" s="40">
        <v>22</v>
      </c>
      <c r="C77" s="41" t="s">
        <v>175</v>
      </c>
      <c r="D77" s="41" t="s">
        <v>154</v>
      </c>
      <c r="E77" s="41"/>
      <c r="F77" s="37"/>
    </row>
    <row r="78" spans="2:6" ht="70.5" customHeight="1" thickBot="1">
      <c r="B78" s="40">
        <v>23</v>
      </c>
      <c r="C78" s="41" t="s">
        <v>176</v>
      </c>
      <c r="D78" s="41" t="s">
        <v>956</v>
      </c>
      <c r="E78" s="41"/>
      <c r="F78" s="37"/>
    </row>
    <row r="79" spans="2:6" ht="32.25" thickBot="1">
      <c r="B79" s="40">
        <v>24</v>
      </c>
      <c r="C79" s="41" t="s">
        <v>177</v>
      </c>
      <c r="D79" s="41" t="s">
        <v>150</v>
      </c>
      <c r="E79" s="41"/>
      <c r="F79" s="37"/>
    </row>
    <row r="80" spans="2:6" ht="32.25" thickBot="1">
      <c r="B80" s="40">
        <v>25</v>
      </c>
      <c r="C80" s="41" t="s">
        <v>178</v>
      </c>
      <c r="D80" s="41" t="s">
        <v>150</v>
      </c>
      <c r="E80" s="41"/>
      <c r="F80" s="37"/>
    </row>
    <row r="81" spans="2:6" ht="48" thickBot="1">
      <c r="B81" s="40">
        <v>26</v>
      </c>
      <c r="C81" s="41" t="s">
        <v>179</v>
      </c>
      <c r="D81" s="41" t="s">
        <v>154</v>
      </c>
      <c r="E81" s="41"/>
      <c r="F81" s="37"/>
    </row>
    <row r="82" spans="2:6" ht="48" thickBot="1">
      <c r="B82" s="40">
        <v>27</v>
      </c>
      <c r="C82" s="41" t="s">
        <v>180</v>
      </c>
      <c r="D82" s="41" t="s">
        <v>154</v>
      </c>
      <c r="E82" s="41"/>
      <c r="F82" s="37"/>
    </row>
    <row r="83" spans="2:6" ht="95.25" thickBot="1">
      <c r="B83" s="337">
        <v>28</v>
      </c>
      <c r="C83" s="41" t="s">
        <v>181</v>
      </c>
      <c r="D83" s="42"/>
      <c r="E83" s="42"/>
      <c r="F83" s="37"/>
    </row>
    <row r="84" spans="2:6" ht="32.25" thickBot="1">
      <c r="B84" s="338"/>
      <c r="C84" s="41" t="s">
        <v>182</v>
      </c>
      <c r="D84" s="42"/>
      <c r="E84" s="42"/>
      <c r="F84" s="37"/>
    </row>
    <row r="85" spans="2:6" ht="16.5" thickBot="1">
      <c r="B85" s="338"/>
      <c r="C85" s="41" t="s">
        <v>183</v>
      </c>
      <c r="D85" s="41" t="s">
        <v>10</v>
      </c>
      <c r="E85" s="41"/>
      <c r="F85" s="37"/>
    </row>
    <row r="86" spans="2:6" ht="16.5" thickBot="1">
      <c r="B86" s="338"/>
      <c r="C86" s="41" t="s">
        <v>184</v>
      </c>
      <c r="D86" s="41" t="s">
        <v>10</v>
      </c>
      <c r="E86" s="41"/>
      <c r="F86" s="37"/>
    </row>
    <row r="87" spans="2:6" ht="16.5" thickBot="1">
      <c r="B87" s="338"/>
      <c r="C87" s="41" t="s">
        <v>185</v>
      </c>
      <c r="D87" s="42"/>
      <c r="E87" s="42"/>
      <c r="F87" s="37"/>
    </row>
    <row r="88" spans="2:6" ht="16.5" thickBot="1">
      <c r="B88" s="338"/>
      <c r="C88" s="41" t="s">
        <v>186</v>
      </c>
      <c r="D88" s="41" t="s">
        <v>10</v>
      </c>
      <c r="E88" s="41"/>
      <c r="F88" s="37"/>
    </row>
    <row r="89" spans="2:6" ht="16.5" thickBot="1">
      <c r="B89" s="338"/>
      <c r="C89" s="41" t="s">
        <v>187</v>
      </c>
      <c r="D89" s="41" t="s">
        <v>10</v>
      </c>
      <c r="E89" s="41"/>
      <c r="F89" s="37"/>
    </row>
    <row r="90" spans="2:6" ht="16.5" thickBot="1">
      <c r="B90" s="339"/>
      <c r="C90" s="41" t="s">
        <v>188</v>
      </c>
      <c r="D90" s="41" t="s">
        <v>10</v>
      </c>
      <c r="E90" s="41"/>
      <c r="F90" s="37"/>
    </row>
    <row r="91" spans="2:6" ht="16.5" thickBot="1">
      <c r="B91" s="343"/>
      <c r="C91" s="39" t="s">
        <v>189</v>
      </c>
      <c r="D91" s="39" t="s">
        <v>10</v>
      </c>
      <c r="E91" s="39"/>
      <c r="F91" s="37"/>
    </row>
    <row r="92" spans="2:6" ht="16.5" thickBot="1">
      <c r="B92" s="344"/>
      <c r="C92" s="41" t="s">
        <v>190</v>
      </c>
      <c r="D92" s="41" t="s">
        <v>10</v>
      </c>
      <c r="E92" s="41"/>
      <c r="F92" s="37"/>
    </row>
    <row r="93" spans="2:6" ht="32.25" thickBot="1">
      <c r="B93" s="345"/>
      <c r="C93" s="41" t="s">
        <v>191</v>
      </c>
      <c r="D93" s="41" t="s">
        <v>192</v>
      </c>
      <c r="E93" s="41"/>
      <c r="F93" s="37"/>
    </row>
    <row r="94" spans="2:6" ht="48" thickBot="1">
      <c r="B94" s="337">
        <v>29</v>
      </c>
      <c r="C94" s="41" t="s">
        <v>193</v>
      </c>
      <c r="D94" s="42"/>
      <c r="E94" s="42"/>
      <c r="F94" s="37"/>
    </row>
    <row r="95" spans="2:6" ht="32.25" thickBot="1">
      <c r="B95" s="338"/>
      <c r="C95" s="47" t="s">
        <v>919</v>
      </c>
      <c r="D95" s="41" t="s">
        <v>195</v>
      </c>
      <c r="E95" s="42">
        <v>28</v>
      </c>
      <c r="F95" s="37"/>
    </row>
    <row r="96" spans="2:6" ht="32.25" thickBot="1">
      <c r="B96" s="338"/>
      <c r="C96" s="41" t="s">
        <v>194</v>
      </c>
      <c r="D96" s="41" t="s">
        <v>195</v>
      </c>
      <c r="E96" s="41">
        <v>116</v>
      </c>
      <c r="F96" s="37"/>
    </row>
    <row r="97" spans="2:6" ht="32.25" thickBot="1">
      <c r="B97" s="338"/>
      <c r="C97" s="41" t="s">
        <v>196</v>
      </c>
      <c r="D97" s="41" t="s">
        <v>195</v>
      </c>
      <c r="E97" s="41">
        <v>55</v>
      </c>
      <c r="F97" s="37"/>
    </row>
    <row r="98" spans="2:6" ht="32.25" thickBot="1">
      <c r="B98" s="338"/>
      <c r="C98" s="41" t="s">
        <v>197</v>
      </c>
      <c r="D98" s="41" t="s">
        <v>195</v>
      </c>
      <c r="E98" s="41">
        <v>30</v>
      </c>
      <c r="F98" s="37"/>
    </row>
    <row r="99" spans="2:6" ht="32.25" thickBot="1">
      <c r="B99" s="338"/>
      <c r="C99" s="41" t="s">
        <v>198</v>
      </c>
      <c r="D99" s="41" t="s">
        <v>195</v>
      </c>
      <c r="E99" s="41">
        <v>30</v>
      </c>
      <c r="F99" s="37"/>
    </row>
    <row r="100" spans="2:6" ht="32.25" thickBot="1">
      <c r="B100" s="338"/>
      <c r="C100" s="41" t="s">
        <v>199</v>
      </c>
      <c r="D100" s="41" t="s">
        <v>195</v>
      </c>
      <c r="E100" s="41">
        <v>30</v>
      </c>
      <c r="F100" s="37"/>
    </row>
    <row r="101" spans="2:6" ht="32.25" thickBot="1">
      <c r="B101" s="338"/>
      <c r="C101" s="41" t="s">
        <v>200</v>
      </c>
      <c r="D101" s="41" t="s">
        <v>195</v>
      </c>
      <c r="E101" s="41"/>
      <c r="F101" s="37"/>
    </row>
    <row r="102" spans="2:6" ht="32.25" thickBot="1">
      <c r="B102" s="339"/>
      <c r="C102" s="41" t="s">
        <v>201</v>
      </c>
      <c r="D102" s="41" t="s">
        <v>195</v>
      </c>
      <c r="E102" s="41"/>
      <c r="F102" s="37"/>
    </row>
    <row r="103" spans="2:6" ht="32.25" thickBot="1">
      <c r="B103" s="337">
        <v>30</v>
      </c>
      <c r="C103" s="41" t="s">
        <v>202</v>
      </c>
      <c r="D103" s="42"/>
      <c r="E103" s="42"/>
      <c r="F103" s="37"/>
    </row>
    <row r="104" spans="2:6" ht="32.25" thickBot="1">
      <c r="B104" s="338"/>
      <c r="C104" s="47" t="s">
        <v>919</v>
      </c>
      <c r="D104" s="41" t="s">
        <v>195</v>
      </c>
      <c r="E104" s="42">
        <v>9</v>
      </c>
      <c r="F104" s="37"/>
    </row>
    <row r="105" spans="2:6" ht="32.25" thickBot="1">
      <c r="B105" s="338"/>
      <c r="C105" s="41" t="s">
        <v>203</v>
      </c>
      <c r="D105" s="41" t="s">
        <v>195</v>
      </c>
      <c r="E105" s="41">
        <v>21</v>
      </c>
      <c r="F105" s="37"/>
    </row>
    <row r="106" spans="2:6" ht="32.25" thickBot="1">
      <c r="B106" s="338"/>
      <c r="C106" s="41" t="s">
        <v>204</v>
      </c>
      <c r="D106" s="41" t="s">
        <v>195</v>
      </c>
      <c r="E106" s="41">
        <v>28</v>
      </c>
      <c r="F106" s="37"/>
    </row>
    <row r="107" spans="2:6" ht="32.25" thickBot="1">
      <c r="B107" s="338"/>
      <c r="C107" s="41" t="s">
        <v>205</v>
      </c>
      <c r="D107" s="41" t="s">
        <v>195</v>
      </c>
      <c r="E107" s="41">
        <v>40</v>
      </c>
      <c r="F107" s="37"/>
    </row>
    <row r="108" spans="2:6" ht="32.25" thickBot="1">
      <c r="B108" s="338"/>
      <c r="C108" s="41" t="s">
        <v>206</v>
      </c>
      <c r="D108" s="41" t="s">
        <v>195</v>
      </c>
      <c r="E108" s="41">
        <v>34</v>
      </c>
      <c r="F108" s="37"/>
    </row>
    <row r="109" spans="2:6" ht="32.25" thickBot="1">
      <c r="B109" s="338"/>
      <c r="C109" s="41" t="s">
        <v>207</v>
      </c>
      <c r="D109" s="41" t="s">
        <v>195</v>
      </c>
      <c r="E109" s="41">
        <v>40</v>
      </c>
      <c r="F109" s="37"/>
    </row>
    <row r="110" spans="2:6" ht="32.25" thickBot="1">
      <c r="B110" s="338"/>
      <c r="C110" s="41" t="s">
        <v>208</v>
      </c>
      <c r="D110" s="41" t="s">
        <v>195</v>
      </c>
      <c r="E110" s="41"/>
      <c r="F110" s="37"/>
    </row>
    <row r="111" spans="2:6" ht="32.25" thickBot="1">
      <c r="B111" s="338"/>
      <c r="C111" s="47" t="s">
        <v>920</v>
      </c>
      <c r="D111" s="41" t="s">
        <v>195</v>
      </c>
      <c r="E111" s="41"/>
      <c r="F111" s="37"/>
    </row>
    <row r="112" spans="2:6" ht="32.25" thickBot="1">
      <c r="B112" s="338"/>
      <c r="C112" s="41" t="s">
        <v>209</v>
      </c>
      <c r="D112" s="41" t="s">
        <v>195</v>
      </c>
      <c r="E112" s="41"/>
      <c r="F112" s="37"/>
    </row>
    <row r="113" spans="2:6" ht="32.25" thickBot="1">
      <c r="B113" s="338"/>
      <c r="C113" s="41" t="s">
        <v>210</v>
      </c>
      <c r="D113" s="41" t="s">
        <v>195</v>
      </c>
      <c r="E113" s="41">
        <v>14</v>
      </c>
      <c r="F113" s="37"/>
    </row>
    <row r="114" spans="2:6" ht="32.25" thickBot="1">
      <c r="B114" s="338"/>
      <c r="C114" s="47" t="s">
        <v>921</v>
      </c>
      <c r="D114" s="41" t="s">
        <v>195</v>
      </c>
      <c r="E114" s="41"/>
      <c r="F114" s="37"/>
    </row>
    <row r="115" spans="2:6" ht="32.25" thickBot="1">
      <c r="B115" s="338"/>
      <c r="C115" s="47" t="s">
        <v>922</v>
      </c>
      <c r="D115" s="41" t="s">
        <v>195</v>
      </c>
      <c r="E115" s="41"/>
      <c r="F115" s="37"/>
    </row>
    <row r="116" spans="2:6" ht="32.25" thickBot="1">
      <c r="B116" s="338"/>
      <c r="C116" s="47" t="s">
        <v>213</v>
      </c>
      <c r="D116" s="41" t="s">
        <v>195</v>
      </c>
      <c r="E116" s="41"/>
      <c r="F116" s="37"/>
    </row>
    <row r="117" spans="2:6" ht="64.5" customHeight="1" thickBot="1">
      <c r="B117" s="339"/>
      <c r="C117" s="47" t="s">
        <v>957</v>
      </c>
      <c r="D117" s="41" t="s">
        <v>195</v>
      </c>
      <c r="E117" s="41"/>
      <c r="F117" s="37"/>
    </row>
    <row r="118" spans="2:6" ht="32.25" thickBot="1">
      <c r="B118" s="337">
        <v>31</v>
      </c>
      <c r="C118" s="41" t="s">
        <v>211</v>
      </c>
      <c r="D118" s="42"/>
      <c r="E118" s="42"/>
      <c r="F118" s="37"/>
    </row>
    <row r="119" spans="2:6" ht="32.25" thickBot="1">
      <c r="B119" s="338"/>
      <c r="C119" s="47" t="s">
        <v>919</v>
      </c>
      <c r="D119" s="41" t="s">
        <v>195</v>
      </c>
      <c r="E119" s="42"/>
      <c r="F119" s="37"/>
    </row>
    <row r="120" spans="2:6" ht="32.25" thickBot="1">
      <c r="B120" s="338"/>
      <c r="C120" s="41" t="s">
        <v>194</v>
      </c>
      <c r="D120" s="41" t="s">
        <v>195</v>
      </c>
      <c r="E120" s="41"/>
      <c r="F120" s="37"/>
    </row>
    <row r="121" spans="2:6" ht="32.25" thickBot="1">
      <c r="B121" s="338"/>
      <c r="C121" s="41" t="s">
        <v>196</v>
      </c>
      <c r="D121" s="41" t="s">
        <v>195</v>
      </c>
      <c r="E121" s="41"/>
      <c r="F121" s="37"/>
    </row>
    <row r="122" spans="2:6" ht="32.25" thickBot="1">
      <c r="B122" s="338"/>
      <c r="C122" s="41" t="s">
        <v>212</v>
      </c>
      <c r="D122" s="41" t="s">
        <v>195</v>
      </c>
      <c r="E122" s="41"/>
      <c r="F122" s="37"/>
    </row>
    <row r="123" spans="2:6" ht="32.25" thickBot="1">
      <c r="B123" s="338"/>
      <c r="C123" s="41" t="s">
        <v>199</v>
      </c>
      <c r="D123" s="41" t="s">
        <v>195</v>
      </c>
      <c r="E123" s="41"/>
      <c r="F123" s="37"/>
    </row>
    <row r="124" spans="2:6" ht="32.25" thickBot="1">
      <c r="B124" s="338"/>
      <c r="C124" s="41" t="s">
        <v>197</v>
      </c>
      <c r="D124" s="41" t="s">
        <v>195</v>
      </c>
      <c r="E124" s="41"/>
      <c r="F124" s="37"/>
    </row>
    <row r="125" spans="2:6" ht="32.25" thickBot="1">
      <c r="B125" s="338"/>
      <c r="C125" s="41" t="s">
        <v>213</v>
      </c>
      <c r="D125" s="41" t="s">
        <v>195</v>
      </c>
      <c r="E125" s="41"/>
      <c r="F125" s="37"/>
    </row>
    <row r="126" spans="2:6" ht="32.25" thickBot="1">
      <c r="B126" s="339"/>
      <c r="C126" s="41" t="s">
        <v>214</v>
      </c>
      <c r="D126" s="41" t="s">
        <v>195</v>
      </c>
      <c r="E126" s="41"/>
      <c r="F126" s="37"/>
    </row>
    <row r="127" spans="2:6" ht="16.5" thickBot="1">
      <c r="B127" s="337">
        <v>32</v>
      </c>
      <c r="C127" s="41" t="s">
        <v>215</v>
      </c>
      <c r="D127" s="42"/>
      <c r="E127" s="42"/>
      <c r="F127" s="37"/>
    </row>
    <row r="128" spans="2:6" ht="32.25" thickBot="1">
      <c r="B128" s="338"/>
      <c r="C128" s="41" t="s">
        <v>216</v>
      </c>
      <c r="D128" s="41" t="s">
        <v>195</v>
      </c>
      <c r="E128" s="41">
        <v>9</v>
      </c>
      <c r="F128" s="37"/>
    </row>
    <row r="129" spans="2:6" ht="32.25" thickBot="1">
      <c r="B129" s="338"/>
      <c r="C129" s="41" t="s">
        <v>217</v>
      </c>
      <c r="D129" s="41" t="s">
        <v>195</v>
      </c>
      <c r="E129" s="41">
        <v>34</v>
      </c>
      <c r="F129" s="37"/>
    </row>
    <row r="130" spans="2:6" ht="32.25" thickBot="1">
      <c r="B130" s="338"/>
      <c r="C130" s="41" t="s">
        <v>218</v>
      </c>
      <c r="D130" s="41" t="s">
        <v>195</v>
      </c>
      <c r="E130" s="41">
        <v>21</v>
      </c>
      <c r="F130" s="37"/>
    </row>
    <row r="131" spans="2:6" ht="32.25" thickBot="1">
      <c r="B131" s="338"/>
      <c r="C131" s="41" t="s">
        <v>219</v>
      </c>
      <c r="D131" s="41" t="s">
        <v>195</v>
      </c>
      <c r="E131" s="41">
        <v>117</v>
      </c>
      <c r="F131" s="37"/>
    </row>
    <row r="132" spans="2:6" ht="32.25" thickBot="1">
      <c r="B132" s="338"/>
      <c r="C132" s="41" t="s">
        <v>220</v>
      </c>
      <c r="D132" s="41" t="s">
        <v>195</v>
      </c>
      <c r="E132" s="41">
        <v>40</v>
      </c>
      <c r="F132" s="37"/>
    </row>
    <row r="133" spans="2:6" ht="32.25" thickBot="1">
      <c r="B133" s="338"/>
      <c r="C133" s="41" t="s">
        <v>221</v>
      </c>
      <c r="D133" s="41" t="s">
        <v>195</v>
      </c>
      <c r="E133" s="41">
        <v>28</v>
      </c>
      <c r="F133" s="37"/>
    </row>
    <row r="134" spans="2:6" ht="32.25" thickBot="1">
      <c r="B134" s="338"/>
      <c r="C134" s="41" t="s">
        <v>222</v>
      </c>
      <c r="D134" s="41" t="s">
        <v>195</v>
      </c>
      <c r="E134" s="41">
        <v>110</v>
      </c>
      <c r="F134" s="37"/>
    </row>
    <row r="135" spans="2:6" ht="32.25" thickBot="1">
      <c r="B135" s="338"/>
      <c r="C135" s="41" t="s">
        <v>223</v>
      </c>
      <c r="D135" s="41" t="s">
        <v>195</v>
      </c>
      <c r="E135" s="41">
        <v>40</v>
      </c>
      <c r="F135" s="37"/>
    </row>
    <row r="136" spans="2:6" ht="32.25" thickBot="1">
      <c r="B136" s="338"/>
      <c r="C136" s="41" t="s">
        <v>224</v>
      </c>
      <c r="D136" s="41" t="s">
        <v>195</v>
      </c>
      <c r="E136" s="41"/>
      <c r="F136" s="37"/>
    </row>
    <row r="137" spans="2:6" ht="32.25" thickBot="1">
      <c r="B137" s="338"/>
      <c r="C137" s="41" t="s">
        <v>225</v>
      </c>
      <c r="D137" s="41" t="s">
        <v>195</v>
      </c>
      <c r="E137" s="41">
        <v>156</v>
      </c>
      <c r="F137" s="37"/>
    </row>
    <row r="138" spans="2:6" ht="32.25" thickBot="1">
      <c r="B138" s="338"/>
      <c r="C138" s="41" t="s">
        <v>226</v>
      </c>
      <c r="D138" s="41" t="s">
        <v>195</v>
      </c>
      <c r="E138" s="41">
        <v>13</v>
      </c>
      <c r="F138" s="37"/>
    </row>
    <row r="139" spans="2:6" ht="35.25" customHeight="1" thickBot="1">
      <c r="B139" s="339"/>
      <c r="C139" s="41" t="s">
        <v>227</v>
      </c>
      <c r="D139" s="41" t="s">
        <v>195</v>
      </c>
      <c r="E139" s="41"/>
      <c r="F139" s="37"/>
    </row>
    <row r="140" spans="2:6" ht="39" customHeight="1" thickBot="1">
      <c r="B140" s="337">
        <v>33</v>
      </c>
      <c r="C140" s="41" t="s">
        <v>228</v>
      </c>
      <c r="D140" s="42"/>
      <c r="E140" s="42"/>
      <c r="F140" s="37"/>
    </row>
    <row r="141" spans="2:6" ht="34.5" customHeight="1" thickBot="1">
      <c r="B141" s="338"/>
      <c r="C141" s="41" t="s">
        <v>200</v>
      </c>
      <c r="D141" s="41" t="s">
        <v>195</v>
      </c>
      <c r="E141" s="41"/>
      <c r="F141" s="37"/>
    </row>
    <row r="142" spans="2:6" ht="35.25" customHeight="1" thickBot="1">
      <c r="B142" s="338"/>
      <c r="C142" s="41" t="s">
        <v>229</v>
      </c>
      <c r="D142" s="41" t="s">
        <v>195</v>
      </c>
      <c r="E142" s="41"/>
      <c r="F142" s="37"/>
    </row>
    <row r="143" spans="2:6" ht="32.25" thickBot="1">
      <c r="B143" s="339"/>
      <c r="C143" s="41" t="s">
        <v>230</v>
      </c>
      <c r="D143" s="41" t="s">
        <v>195</v>
      </c>
      <c r="E143" s="41"/>
      <c r="F143" s="37"/>
    </row>
    <row r="144" spans="2:6" ht="33" customHeight="1" thickBot="1">
      <c r="B144" s="44"/>
      <c r="C144" s="39" t="s">
        <v>231</v>
      </c>
      <c r="D144" s="39" t="s">
        <v>195</v>
      </c>
      <c r="E144" s="39"/>
      <c r="F144" s="37"/>
    </row>
    <row r="145" spans="2:6" ht="32.25" thickBot="1">
      <c r="B145" s="337">
        <v>34</v>
      </c>
      <c r="C145" s="41" t="s">
        <v>232</v>
      </c>
      <c r="D145" s="42"/>
      <c r="E145" s="42"/>
      <c r="F145" s="37"/>
    </row>
    <row r="146" spans="2:6" ht="67.5" customHeight="1" thickBot="1">
      <c r="B146" s="338"/>
      <c r="C146" s="41" t="s">
        <v>233</v>
      </c>
      <c r="D146" s="41" t="s">
        <v>234</v>
      </c>
      <c r="E146" s="41"/>
      <c r="F146" s="37"/>
    </row>
    <row r="147" spans="2:6" ht="32.25" thickBot="1">
      <c r="B147" s="338"/>
      <c r="C147" s="41" t="s">
        <v>235</v>
      </c>
      <c r="D147" s="41" t="s">
        <v>195</v>
      </c>
      <c r="E147" s="41">
        <v>14</v>
      </c>
      <c r="F147" s="37"/>
    </row>
    <row r="148" spans="2:6" ht="62.25" customHeight="1" thickBot="1">
      <c r="B148" s="339"/>
      <c r="C148" s="41" t="s">
        <v>236</v>
      </c>
      <c r="D148" s="41" t="s">
        <v>195</v>
      </c>
      <c r="E148" s="41">
        <v>145</v>
      </c>
      <c r="F148" s="37"/>
    </row>
    <row r="149" spans="2:6" ht="48" thickBot="1">
      <c r="B149" s="337">
        <v>35</v>
      </c>
      <c r="C149" s="41" t="s">
        <v>237</v>
      </c>
      <c r="D149" s="42"/>
      <c r="E149" s="42"/>
      <c r="F149" s="37"/>
    </row>
    <row r="150" spans="2:6" ht="32.25" thickBot="1">
      <c r="B150" s="338"/>
      <c r="C150" s="41" t="s">
        <v>238</v>
      </c>
      <c r="D150" s="41" t="s">
        <v>195</v>
      </c>
      <c r="E150" s="41"/>
      <c r="F150" s="37"/>
    </row>
    <row r="151" spans="2:6" ht="32.25" thickBot="1">
      <c r="B151" s="338"/>
      <c r="C151" s="41" t="s">
        <v>239</v>
      </c>
      <c r="D151" s="41" t="s">
        <v>195</v>
      </c>
      <c r="E151" s="41"/>
      <c r="F151" s="37"/>
    </row>
    <row r="152" spans="2:6" ht="32.25" thickBot="1">
      <c r="B152" s="339"/>
      <c r="C152" s="41" t="s">
        <v>240</v>
      </c>
      <c r="D152" s="41" t="s">
        <v>195</v>
      </c>
      <c r="E152" s="41"/>
      <c r="F152" s="37"/>
    </row>
    <row r="153" spans="2:6" ht="32.25" thickBot="1">
      <c r="B153" s="40">
        <v>36</v>
      </c>
      <c r="C153" s="41" t="s">
        <v>241</v>
      </c>
      <c r="D153" s="41" t="s">
        <v>195</v>
      </c>
      <c r="E153" s="41"/>
      <c r="F153" s="37"/>
    </row>
    <row r="154" spans="2:6" ht="32.25" thickBot="1">
      <c r="B154" s="40">
        <v>37</v>
      </c>
      <c r="C154" s="41" t="s">
        <v>242</v>
      </c>
      <c r="D154" s="41" t="s">
        <v>195</v>
      </c>
      <c r="E154" s="41"/>
      <c r="F154" s="37"/>
    </row>
    <row r="155" spans="2:6" ht="32.25" thickBot="1">
      <c r="B155" s="40">
        <v>38</v>
      </c>
      <c r="C155" s="41" t="s">
        <v>243</v>
      </c>
      <c r="D155" s="41" t="s">
        <v>23</v>
      </c>
      <c r="E155" s="41"/>
      <c r="F155" s="37"/>
    </row>
    <row r="156" spans="2:6" ht="32.25" thickBot="1">
      <c r="B156" s="40">
        <v>39</v>
      </c>
      <c r="C156" s="41" t="s">
        <v>244</v>
      </c>
      <c r="D156" s="41" t="s">
        <v>245</v>
      </c>
      <c r="E156" s="41"/>
      <c r="F156" s="37"/>
    </row>
    <row r="157" spans="2:6" ht="32.25" thickBot="1">
      <c r="B157" s="40">
        <v>40</v>
      </c>
      <c r="C157" s="41" t="s">
        <v>246</v>
      </c>
      <c r="D157" s="41" t="s">
        <v>128</v>
      </c>
      <c r="E157" s="41"/>
      <c r="F157" s="37"/>
    </row>
    <row r="158" spans="2:6" ht="32.25" thickBot="1">
      <c r="B158" s="40">
        <v>41</v>
      </c>
      <c r="C158" s="41" t="s">
        <v>247</v>
      </c>
      <c r="D158" s="41" t="s">
        <v>128</v>
      </c>
      <c r="E158" s="41"/>
      <c r="F158" s="37"/>
    </row>
    <row r="159" spans="2:6" ht="32.25" thickBot="1">
      <c r="B159" s="40">
        <v>42</v>
      </c>
      <c r="C159" s="41" t="s">
        <v>248</v>
      </c>
      <c r="D159" s="41" t="s">
        <v>128</v>
      </c>
      <c r="E159" s="41"/>
      <c r="F159" s="37"/>
    </row>
    <row r="160" spans="2:6" ht="37.5" customHeight="1" thickBot="1">
      <c r="B160" s="40">
        <v>43</v>
      </c>
      <c r="C160" s="41" t="s">
        <v>6</v>
      </c>
      <c r="D160" s="41" t="s">
        <v>7</v>
      </c>
      <c r="E160" s="41"/>
      <c r="F160" s="37"/>
    </row>
    <row r="161" spans="2:6" ht="79.5" thickBot="1">
      <c r="B161" s="337">
        <v>44</v>
      </c>
      <c r="C161" s="41" t="s">
        <v>249</v>
      </c>
      <c r="D161" s="42"/>
      <c r="E161" s="42"/>
      <c r="F161" s="37"/>
    </row>
    <row r="162" spans="2:6" ht="57" customHeight="1" thickBot="1">
      <c r="B162" s="338"/>
      <c r="C162" s="41" t="s">
        <v>250</v>
      </c>
      <c r="D162" s="41" t="s">
        <v>192</v>
      </c>
      <c r="E162" s="41"/>
      <c r="F162" s="37"/>
    </row>
    <row r="163" spans="2:6" ht="33.75" customHeight="1" thickBot="1">
      <c r="B163" s="338"/>
      <c r="C163" s="41" t="s">
        <v>185</v>
      </c>
      <c r="D163" s="42"/>
      <c r="E163" s="42"/>
      <c r="F163" s="37"/>
    </row>
    <row r="164" spans="2:6" ht="16.5" thickBot="1">
      <c r="B164" s="338"/>
      <c r="C164" s="41" t="s">
        <v>186</v>
      </c>
      <c r="D164" s="41" t="s">
        <v>10</v>
      </c>
      <c r="E164" s="41"/>
      <c r="F164" s="37"/>
    </row>
    <row r="165" spans="2:6" ht="16.5" thickBot="1">
      <c r="B165" s="338"/>
      <c r="C165" s="41" t="s">
        <v>187</v>
      </c>
      <c r="D165" s="41" t="s">
        <v>10</v>
      </c>
      <c r="E165" s="41"/>
      <c r="F165" s="37"/>
    </row>
    <row r="166" spans="2:6" ht="16.5" thickBot="1">
      <c r="B166" s="338"/>
      <c r="C166" s="41" t="s">
        <v>188</v>
      </c>
      <c r="D166" s="41" t="s">
        <v>10</v>
      </c>
      <c r="E166" s="41"/>
      <c r="F166" s="37"/>
    </row>
    <row r="167" spans="2:6" ht="16.5" thickBot="1">
      <c r="B167" s="338"/>
      <c r="C167" s="41" t="s">
        <v>189</v>
      </c>
      <c r="D167" s="41" t="s">
        <v>10</v>
      </c>
      <c r="E167" s="41"/>
      <c r="F167" s="37"/>
    </row>
    <row r="168" spans="2:6" ht="16.5" thickBot="1">
      <c r="B168" s="338"/>
      <c r="C168" s="41" t="s">
        <v>190</v>
      </c>
      <c r="D168" s="41" t="s">
        <v>10</v>
      </c>
      <c r="E168" s="41"/>
      <c r="F168" s="37"/>
    </row>
    <row r="169" spans="2:6" ht="16.5" thickBot="1">
      <c r="B169" s="338"/>
      <c r="C169" s="41" t="s">
        <v>251</v>
      </c>
      <c r="D169" s="41" t="s">
        <v>10</v>
      </c>
      <c r="E169" s="41"/>
      <c r="F169" s="37"/>
    </row>
    <row r="170" spans="2:6" ht="32.25" thickBot="1">
      <c r="B170" s="338"/>
      <c r="C170" s="41" t="s">
        <v>252</v>
      </c>
      <c r="D170" s="41" t="s">
        <v>192</v>
      </c>
      <c r="E170" s="41"/>
      <c r="F170" s="37"/>
    </row>
    <row r="171" spans="2:6" ht="32.25" thickBot="1">
      <c r="B171" s="338"/>
      <c r="C171" s="41" t="s">
        <v>253</v>
      </c>
      <c r="D171" s="41" t="s">
        <v>192</v>
      </c>
      <c r="E171" s="41"/>
      <c r="F171" s="37"/>
    </row>
    <row r="172" spans="2:6" ht="126" customHeight="1" thickBot="1">
      <c r="B172" s="338"/>
      <c r="C172" s="41" t="s">
        <v>254</v>
      </c>
      <c r="D172" s="41" t="s">
        <v>192</v>
      </c>
      <c r="E172" s="41"/>
      <c r="F172" s="37"/>
    </row>
    <row r="173" spans="2:6" ht="32.25" thickBot="1">
      <c r="B173" s="338"/>
      <c r="C173" s="41" t="s">
        <v>255</v>
      </c>
      <c r="D173" s="41" t="s">
        <v>256</v>
      </c>
      <c r="E173" s="41"/>
      <c r="F173" s="37"/>
    </row>
    <row r="174" spans="2:6" ht="32.25" thickBot="1">
      <c r="B174" s="338"/>
      <c r="C174" s="41" t="s">
        <v>257</v>
      </c>
      <c r="D174" s="41" t="s">
        <v>10</v>
      </c>
      <c r="E174" s="41"/>
      <c r="F174" s="37"/>
    </row>
    <row r="175" spans="2:6" ht="48" thickBot="1">
      <c r="B175" s="338"/>
      <c r="C175" s="41" t="s">
        <v>258</v>
      </c>
      <c r="D175" s="41" t="s">
        <v>10</v>
      </c>
      <c r="E175" s="41"/>
      <c r="F175" s="37"/>
    </row>
    <row r="176" spans="2:6" ht="32.25" thickBot="1">
      <c r="B176" s="339"/>
      <c r="C176" s="41" t="s">
        <v>259</v>
      </c>
      <c r="D176" s="41" t="s">
        <v>10</v>
      </c>
      <c r="E176" s="41"/>
      <c r="F176" s="37"/>
    </row>
    <row r="177" spans="2:6" ht="163.5" customHeight="1" thickBot="1">
      <c r="B177" s="337">
        <v>45</v>
      </c>
      <c r="C177" s="39" t="s">
        <v>904</v>
      </c>
      <c r="D177" s="43"/>
      <c r="E177" s="43"/>
      <c r="F177" s="37"/>
    </row>
    <row r="178" spans="2:6" ht="32.25" thickBot="1">
      <c r="B178" s="338"/>
      <c r="C178" s="41" t="s">
        <v>182</v>
      </c>
      <c r="D178" s="41" t="s">
        <v>192</v>
      </c>
      <c r="E178" s="41"/>
      <c r="F178" s="37"/>
    </row>
    <row r="179" spans="2:6" ht="33.75" customHeight="1" thickBot="1">
      <c r="B179" s="338"/>
      <c r="C179" s="41" t="s">
        <v>185</v>
      </c>
      <c r="D179" s="42"/>
      <c r="E179" s="42"/>
      <c r="F179" s="37"/>
    </row>
    <row r="180" spans="2:6" ht="16.5" thickBot="1">
      <c r="B180" s="338"/>
      <c r="C180" s="41" t="s">
        <v>186</v>
      </c>
      <c r="D180" s="41" t="s">
        <v>10</v>
      </c>
      <c r="E180" s="41"/>
      <c r="F180" s="37"/>
    </row>
    <row r="181" spans="2:6" ht="16.5" thickBot="1">
      <c r="B181" s="338"/>
      <c r="C181" s="41" t="s">
        <v>187</v>
      </c>
      <c r="D181" s="41" t="s">
        <v>10</v>
      </c>
      <c r="E181" s="41"/>
      <c r="F181" s="37"/>
    </row>
    <row r="182" spans="2:6" ht="16.5" thickBot="1">
      <c r="B182" s="338"/>
      <c r="C182" s="41" t="s">
        <v>188</v>
      </c>
      <c r="D182" s="41" t="s">
        <v>10</v>
      </c>
      <c r="E182" s="41"/>
      <c r="F182" s="37"/>
    </row>
    <row r="183" spans="2:6" ht="16.5" thickBot="1">
      <c r="B183" s="338"/>
      <c r="C183" s="41" t="s">
        <v>189</v>
      </c>
      <c r="D183" s="41" t="s">
        <v>10</v>
      </c>
      <c r="E183" s="41"/>
      <c r="F183" s="37"/>
    </row>
    <row r="184" spans="2:6" ht="16.5" thickBot="1">
      <c r="B184" s="338"/>
      <c r="C184" s="41" t="s">
        <v>190</v>
      </c>
      <c r="D184" s="41" t="s">
        <v>10</v>
      </c>
      <c r="E184" s="41"/>
      <c r="F184" s="37"/>
    </row>
    <row r="185" spans="2:6" ht="16.5" thickBot="1">
      <c r="B185" s="338"/>
      <c r="C185" s="41" t="s">
        <v>251</v>
      </c>
      <c r="D185" s="41" t="s">
        <v>10</v>
      </c>
      <c r="E185" s="41"/>
      <c r="F185" s="37"/>
    </row>
    <row r="186" spans="2:6" ht="32.25" thickBot="1">
      <c r="B186" s="338"/>
      <c r="C186" s="41" t="s">
        <v>252</v>
      </c>
      <c r="D186" s="41" t="s">
        <v>192</v>
      </c>
      <c r="E186" s="41"/>
      <c r="F186" s="37"/>
    </row>
    <row r="187" spans="2:6" ht="32.25" thickBot="1">
      <c r="B187" s="338"/>
      <c r="C187" s="41" t="s">
        <v>260</v>
      </c>
      <c r="D187" s="41" t="s">
        <v>192</v>
      </c>
      <c r="E187" s="41"/>
      <c r="F187" s="37"/>
    </row>
    <row r="188" spans="2:6" ht="129.75" customHeight="1" thickBot="1">
      <c r="B188" s="338"/>
      <c r="C188" s="41" t="s">
        <v>254</v>
      </c>
      <c r="D188" s="41" t="s">
        <v>192</v>
      </c>
      <c r="E188" s="41"/>
      <c r="F188" s="37"/>
    </row>
    <row r="189" spans="2:6" ht="32.25" thickBot="1">
      <c r="B189" s="338"/>
      <c r="C189" s="41" t="s">
        <v>255</v>
      </c>
      <c r="D189" s="41" t="s">
        <v>256</v>
      </c>
      <c r="E189" s="41"/>
      <c r="F189" s="37"/>
    </row>
    <row r="190" spans="2:6" ht="32.25" thickBot="1">
      <c r="B190" s="338"/>
      <c r="C190" s="41" t="s">
        <v>257</v>
      </c>
      <c r="D190" s="41" t="s">
        <v>10</v>
      </c>
      <c r="E190" s="41"/>
      <c r="F190" s="37"/>
    </row>
    <row r="191" spans="2:6" ht="48" thickBot="1">
      <c r="B191" s="339"/>
      <c r="C191" s="41" t="s">
        <v>258</v>
      </c>
      <c r="D191" s="41" t="s">
        <v>10</v>
      </c>
      <c r="E191" s="41"/>
      <c r="F191" s="37"/>
    </row>
    <row r="192" spans="2:6" ht="168.75" customHeight="1" thickBot="1">
      <c r="B192" s="40">
        <v>46</v>
      </c>
      <c r="C192" s="41" t="s">
        <v>261</v>
      </c>
      <c r="D192" s="41" t="s">
        <v>192</v>
      </c>
      <c r="E192" s="41"/>
      <c r="F192" s="37"/>
    </row>
    <row r="193" spans="2:6" ht="95.25" thickBot="1">
      <c r="B193" s="40">
        <v>47</v>
      </c>
      <c r="C193" s="41" t="s">
        <v>262</v>
      </c>
      <c r="D193" s="41" t="s">
        <v>263</v>
      </c>
      <c r="E193" s="41"/>
      <c r="F193" s="37"/>
    </row>
    <row r="194" spans="2:6" ht="32.25" thickBot="1">
      <c r="B194" s="337">
        <v>48</v>
      </c>
      <c r="C194" s="41" t="s">
        <v>264</v>
      </c>
      <c r="D194" s="42"/>
      <c r="E194" s="42"/>
      <c r="F194" s="37"/>
    </row>
    <row r="195" spans="2:6" ht="16.5" thickBot="1">
      <c r="B195" s="338"/>
      <c r="C195" s="41" t="s">
        <v>265</v>
      </c>
      <c r="D195" s="41" t="s">
        <v>9</v>
      </c>
      <c r="E195" s="41"/>
      <c r="F195" s="37"/>
    </row>
    <row r="196" spans="2:6" ht="16.5" thickBot="1">
      <c r="B196" s="338"/>
      <c r="C196" s="41" t="s">
        <v>266</v>
      </c>
      <c r="D196" s="41" t="s">
        <v>9</v>
      </c>
      <c r="E196" s="41"/>
      <c r="F196" s="37"/>
    </row>
    <row r="197" spans="2:6" ht="16.5" thickBot="1">
      <c r="B197" s="338"/>
      <c r="C197" s="41" t="s">
        <v>267</v>
      </c>
      <c r="D197" s="41" t="s">
        <v>9</v>
      </c>
      <c r="E197" s="41"/>
      <c r="F197" s="37"/>
    </row>
    <row r="198" spans="2:6" ht="16.5" thickBot="1">
      <c r="B198" s="338"/>
      <c r="C198" s="41" t="s">
        <v>268</v>
      </c>
      <c r="D198" s="41" t="s">
        <v>9</v>
      </c>
      <c r="E198" s="41"/>
      <c r="F198" s="37"/>
    </row>
    <row r="199" spans="2:6" ht="16.5" thickBot="1">
      <c r="B199" s="338"/>
      <c r="C199" s="41" t="s">
        <v>269</v>
      </c>
      <c r="D199" s="41" t="s">
        <v>10</v>
      </c>
      <c r="E199" s="41"/>
      <c r="F199" s="37"/>
    </row>
    <row r="200" spans="2:6" ht="16.5" thickBot="1">
      <c r="B200" s="339"/>
      <c r="C200" s="41" t="s">
        <v>270</v>
      </c>
      <c r="D200" s="41" t="s">
        <v>10</v>
      </c>
      <c r="E200" s="41"/>
      <c r="F200" s="37"/>
    </row>
    <row r="201" spans="2:6" ht="32.25" thickBot="1">
      <c r="B201" s="66">
        <v>49</v>
      </c>
      <c r="C201" s="41" t="s">
        <v>962</v>
      </c>
      <c r="D201" s="41" t="s">
        <v>195</v>
      </c>
      <c r="E201" s="41"/>
      <c r="F201" s="37"/>
    </row>
    <row r="202" spans="2:6" ht="32.25" thickBot="1">
      <c r="B202" s="66" t="s">
        <v>963</v>
      </c>
      <c r="C202" s="41" t="s">
        <v>959</v>
      </c>
      <c r="D202" s="41" t="s">
        <v>195</v>
      </c>
      <c r="E202" s="41"/>
      <c r="F202" s="37"/>
    </row>
    <row r="203" spans="2:6" ht="32.25" thickBot="1">
      <c r="B203" s="66">
        <v>50</v>
      </c>
      <c r="C203" s="41" t="s">
        <v>964</v>
      </c>
      <c r="D203" s="41" t="s">
        <v>195</v>
      </c>
      <c r="E203" s="41"/>
      <c r="F203" s="37"/>
    </row>
    <row r="204" spans="2:6" ht="48" thickBot="1">
      <c r="B204" s="89">
        <v>51</v>
      </c>
      <c r="C204" s="90" t="s">
        <v>961</v>
      </c>
      <c r="D204" s="90" t="s">
        <v>960</v>
      </c>
      <c r="E204" s="90"/>
      <c r="F204" s="37"/>
    </row>
    <row r="205" spans="2:6" ht="15.75">
      <c r="B205" s="36"/>
      <c r="C205" s="36"/>
      <c r="D205" s="36"/>
      <c r="E205" s="36"/>
      <c r="F205" s="37"/>
    </row>
    <row r="206" spans="2:6" ht="15.75" customHeight="1">
      <c r="B206" s="347" t="s">
        <v>102</v>
      </c>
      <c r="C206" s="347"/>
      <c r="D206" s="36"/>
      <c r="E206" s="36"/>
      <c r="F206" s="37"/>
    </row>
    <row r="207" spans="2:6" ht="30" customHeight="1">
      <c r="B207" s="340" t="s">
        <v>911</v>
      </c>
      <c r="C207" s="340"/>
      <c r="D207" s="340"/>
      <c r="E207" s="340"/>
      <c r="F207" s="37"/>
    </row>
    <row r="208" spans="2:6" ht="29.25" customHeight="1">
      <c r="B208" s="340" t="s">
        <v>912</v>
      </c>
      <c r="C208" s="340"/>
      <c r="D208" s="340"/>
      <c r="E208" s="340"/>
      <c r="F208" s="37"/>
    </row>
    <row r="209" spans="2:6" ht="51.75" customHeight="1">
      <c r="B209" s="346" t="s">
        <v>923</v>
      </c>
      <c r="C209" s="346"/>
      <c r="D209" s="346"/>
      <c r="E209" s="346"/>
      <c r="F209" s="346"/>
    </row>
    <row r="210" spans="2:6" ht="76.5" customHeight="1">
      <c r="B210" s="341" t="s">
        <v>913</v>
      </c>
      <c r="C210" s="341"/>
      <c r="D210" s="341"/>
      <c r="E210" s="341"/>
      <c r="F210" s="341"/>
    </row>
    <row r="211" spans="2:6" ht="56.25" customHeight="1">
      <c r="B211" s="341" t="s">
        <v>914</v>
      </c>
      <c r="C211" s="341"/>
      <c r="D211" s="341"/>
      <c r="E211" s="341"/>
      <c r="F211" s="341"/>
    </row>
    <row r="212" spans="2:6" ht="49.5" customHeight="1">
      <c r="B212" s="335" t="s">
        <v>915</v>
      </c>
      <c r="C212" s="335"/>
      <c r="D212" s="335"/>
      <c r="E212" s="335"/>
      <c r="F212" s="335"/>
    </row>
    <row r="213" spans="2:6" ht="50.25" customHeight="1">
      <c r="B213" s="335" t="s">
        <v>924</v>
      </c>
      <c r="C213" s="335"/>
      <c r="D213" s="335"/>
      <c r="E213" s="335"/>
      <c r="F213" s="335"/>
    </row>
    <row r="214" spans="2:6" ht="27" customHeight="1">
      <c r="B214" s="341" t="s">
        <v>916</v>
      </c>
      <c r="C214" s="341"/>
      <c r="D214" s="341"/>
      <c r="E214" s="341"/>
      <c r="F214" s="341"/>
    </row>
    <row r="215" spans="2:6" ht="43.5" customHeight="1">
      <c r="B215" s="341" t="s">
        <v>917</v>
      </c>
      <c r="C215" s="341"/>
      <c r="D215" s="341"/>
      <c r="E215" s="341"/>
      <c r="F215" s="341"/>
    </row>
    <row r="216" spans="2:6" ht="116.25" customHeight="1">
      <c r="B216" s="342" t="s">
        <v>905</v>
      </c>
      <c r="C216" s="342"/>
      <c r="D216" s="342"/>
      <c r="E216" s="342"/>
      <c r="F216" s="342"/>
    </row>
    <row r="217" spans="2:6" ht="102.75" customHeight="1">
      <c r="B217" s="341" t="s">
        <v>918</v>
      </c>
      <c r="C217" s="341"/>
      <c r="D217" s="341"/>
      <c r="E217" s="341"/>
      <c r="F217" s="341"/>
    </row>
    <row r="218" spans="2:6" ht="69.75" customHeight="1">
      <c r="B218" s="342" t="s">
        <v>925</v>
      </c>
      <c r="C218" s="342"/>
      <c r="D218" s="342"/>
      <c r="E218" s="342"/>
      <c r="F218" s="342"/>
    </row>
    <row r="219" spans="2:6" ht="36" customHeight="1">
      <c r="B219" s="342" t="s">
        <v>271</v>
      </c>
      <c r="C219" s="342"/>
      <c r="D219" s="342"/>
      <c r="E219" s="342"/>
      <c r="F219" s="342"/>
    </row>
    <row r="220" spans="2:6" ht="15.75">
      <c r="B220" s="36"/>
      <c r="C220" s="36"/>
      <c r="D220" s="36"/>
      <c r="E220" s="36"/>
      <c r="F220" s="37"/>
    </row>
    <row r="221" spans="2:6" ht="15.75">
      <c r="B221" s="36"/>
      <c r="C221" s="36"/>
      <c r="D221" s="36"/>
      <c r="E221" s="36"/>
      <c r="F221" s="37"/>
    </row>
    <row r="222" spans="2:6" ht="15.75">
      <c r="B222" s="36"/>
      <c r="C222" s="36"/>
      <c r="D222" s="36"/>
      <c r="E222" s="36"/>
      <c r="F222" s="37"/>
    </row>
    <row r="223" spans="2:6" ht="15.75">
      <c r="B223" s="36"/>
      <c r="C223" s="36"/>
      <c r="D223" s="36"/>
      <c r="E223" s="36"/>
      <c r="F223" s="37"/>
    </row>
    <row r="224" spans="2:6" ht="15.75">
      <c r="B224" s="36"/>
      <c r="C224" s="36"/>
      <c r="D224" s="36"/>
      <c r="E224" s="36"/>
      <c r="F224" s="37"/>
    </row>
    <row r="225" spans="2:6" ht="15.75">
      <c r="B225" s="36"/>
      <c r="C225" s="36"/>
      <c r="D225" s="36"/>
      <c r="E225" s="36"/>
      <c r="F225" s="37"/>
    </row>
    <row r="226" spans="2:6" ht="15.75">
      <c r="B226" s="36"/>
      <c r="C226" s="36"/>
      <c r="D226" s="36"/>
      <c r="E226" s="36"/>
      <c r="F226" s="37"/>
    </row>
    <row r="227" spans="2:6" ht="15.75">
      <c r="B227" s="36"/>
      <c r="C227" s="36"/>
      <c r="D227" s="36"/>
      <c r="E227" s="36"/>
      <c r="F227" s="37"/>
    </row>
    <row r="228" spans="2:6" ht="15.75">
      <c r="B228" s="36"/>
      <c r="C228" s="36"/>
      <c r="D228" s="36"/>
      <c r="E228" s="36"/>
      <c r="F228" s="37"/>
    </row>
    <row r="229" spans="2:6" ht="15.75">
      <c r="B229" s="36"/>
      <c r="C229" s="36"/>
      <c r="D229" s="36"/>
      <c r="E229" s="36"/>
      <c r="F229" s="37"/>
    </row>
    <row r="230" spans="2:7" ht="15.75">
      <c r="B230" s="36"/>
      <c r="C230" s="36"/>
      <c r="D230" s="36"/>
      <c r="E230" s="36"/>
      <c r="F230" s="37"/>
      <c r="G230" s="18"/>
    </row>
  </sheetData>
  <sheetProtection/>
  <mergeCells count="35">
    <mergeCell ref="B61:B73"/>
    <mergeCell ref="B83:B90"/>
    <mergeCell ref="B91:B93"/>
    <mergeCell ref="B94:B102"/>
    <mergeCell ref="B103:B117"/>
    <mergeCell ref="B212:F212"/>
    <mergeCell ref="B210:F210"/>
    <mergeCell ref="B211:F211"/>
    <mergeCell ref="B206:C206"/>
    <mergeCell ref="B16:B20"/>
    <mergeCell ref="B21:B26"/>
    <mergeCell ref="B31:B32"/>
    <mergeCell ref="B33:B42"/>
    <mergeCell ref="B43:B54"/>
    <mergeCell ref="B209:F209"/>
    <mergeCell ref="B177:B191"/>
    <mergeCell ref="B118:B126"/>
    <mergeCell ref="B127:B139"/>
    <mergeCell ref="B140:B143"/>
    <mergeCell ref="B214:F214"/>
    <mergeCell ref="B215:F215"/>
    <mergeCell ref="B219:F219"/>
    <mergeCell ref="B216:F216"/>
    <mergeCell ref="B217:F217"/>
    <mergeCell ref="B218:F218"/>
    <mergeCell ref="B213:F213"/>
    <mergeCell ref="B2:E2"/>
    <mergeCell ref="B3:E3"/>
    <mergeCell ref="B194:B200"/>
    <mergeCell ref="B207:E207"/>
    <mergeCell ref="B208:E208"/>
    <mergeCell ref="B145:B148"/>
    <mergeCell ref="B149:B152"/>
    <mergeCell ref="B161:B176"/>
    <mergeCell ref="B55:B60"/>
  </mergeCells>
  <printOptions/>
  <pageMargins left="0.11811023622047245" right="0.11811023622047245" top="0" bottom="0.15748031496062992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447"/>
  <sheetViews>
    <sheetView showGridLines="0" view="pageBreakPreview" zoomScaleSheetLayoutView="100" zoomScalePageLayoutView="0" workbookViewId="0" topLeftCell="A1">
      <selection activeCell="C152" sqref="C152"/>
    </sheetView>
  </sheetViews>
  <sheetFormatPr defaultColWidth="8.796875" defaultRowHeight="15"/>
  <cols>
    <col min="1" max="1" width="4.296875" style="0" customWidth="1"/>
    <col min="2" max="2" width="5.8984375" style="18" customWidth="1"/>
    <col min="3" max="3" width="40.19921875" style="18" customWidth="1"/>
    <col min="4" max="4" width="19.796875" style="18" customWidth="1"/>
    <col min="5" max="5" width="11" style="18" customWidth="1"/>
    <col min="6" max="6" width="4.59765625" style="10" customWidth="1"/>
    <col min="7" max="7" width="8.8984375" style="10" customWidth="1"/>
  </cols>
  <sheetData>
    <row r="2" spans="2:5" ht="15">
      <c r="B2" s="352" t="s">
        <v>0</v>
      </c>
      <c r="C2" s="352"/>
      <c r="D2" s="352"/>
      <c r="E2" s="352"/>
    </row>
    <row r="3" spans="2:5" ht="48" customHeight="1">
      <c r="B3" s="17"/>
      <c r="C3" s="352" t="s">
        <v>688</v>
      </c>
      <c r="D3" s="353"/>
      <c r="E3" s="353"/>
    </row>
    <row r="5" spans="2:5" ht="15.75" thickBot="1">
      <c r="B5" s="354"/>
      <c r="C5" s="354"/>
      <c r="D5" s="13"/>
      <c r="E5" s="13"/>
    </row>
    <row r="6" spans="1:5" ht="29.25" customHeight="1">
      <c r="A6" s="14"/>
      <c r="B6" s="21" t="s">
        <v>273</v>
      </c>
      <c r="C6" s="355" t="s">
        <v>2</v>
      </c>
      <c r="D6" s="355" t="s">
        <v>3</v>
      </c>
      <c r="E6" s="355" t="s">
        <v>689</v>
      </c>
    </row>
    <row r="7" spans="1:5" ht="15.75" thickBot="1">
      <c r="A7" s="14"/>
      <c r="B7" s="15" t="s">
        <v>274</v>
      </c>
      <c r="C7" s="356"/>
      <c r="D7" s="356"/>
      <c r="E7" s="356"/>
    </row>
    <row r="8" spans="2:5" ht="15.75" thickBot="1">
      <c r="B8" s="15">
        <v>1</v>
      </c>
      <c r="C8" s="15">
        <v>2</v>
      </c>
      <c r="D8" s="11">
        <v>3</v>
      </c>
      <c r="E8" s="11">
        <v>4</v>
      </c>
    </row>
    <row r="9" spans="2:5" ht="15.75" thickBot="1">
      <c r="B9" s="15">
        <v>1</v>
      </c>
      <c r="C9" s="349" t="s">
        <v>275</v>
      </c>
      <c r="D9" s="350"/>
      <c r="E9" s="351"/>
    </row>
    <row r="10" spans="2:5" ht="15.75" thickBot="1">
      <c r="B10" s="16"/>
      <c r="C10" s="15" t="s">
        <v>276</v>
      </c>
      <c r="D10" s="12"/>
      <c r="E10" s="12"/>
    </row>
    <row r="11" spans="2:5" ht="15.75" thickBot="1">
      <c r="B11" s="16"/>
      <c r="C11" s="15" t="s">
        <v>277</v>
      </c>
      <c r="D11" s="11" t="s">
        <v>278</v>
      </c>
      <c r="E11" s="11"/>
    </row>
    <row r="12" spans="2:5" ht="15.75" thickBot="1">
      <c r="B12" s="16"/>
      <c r="C12" s="15" t="s">
        <v>279</v>
      </c>
      <c r="D12" s="11" t="s">
        <v>278</v>
      </c>
      <c r="E12" s="11"/>
    </row>
    <row r="13" spans="2:5" ht="15.75" thickBot="1">
      <c r="B13" s="16"/>
      <c r="C13" s="15" t="s">
        <v>280</v>
      </c>
      <c r="D13" s="11" t="s">
        <v>278</v>
      </c>
      <c r="E13" s="11"/>
    </row>
    <row r="14" spans="2:5" ht="15.75" thickBot="1">
      <c r="B14" s="16"/>
      <c r="C14" s="15" t="s">
        <v>281</v>
      </c>
      <c r="D14" s="11" t="s">
        <v>278</v>
      </c>
      <c r="E14" s="11"/>
    </row>
    <row r="15" spans="2:5" ht="15.75" thickBot="1">
      <c r="B15" s="16"/>
      <c r="C15" s="15" t="s">
        <v>282</v>
      </c>
      <c r="D15" s="11" t="s">
        <v>278</v>
      </c>
      <c r="E15" s="11"/>
    </row>
    <row r="16" spans="2:5" ht="15.75" thickBot="1">
      <c r="B16" s="16"/>
      <c r="C16" s="15" t="s">
        <v>283</v>
      </c>
      <c r="D16" s="11" t="s">
        <v>278</v>
      </c>
      <c r="E16" s="11"/>
    </row>
    <row r="17" spans="2:5" ht="15.75" thickBot="1">
      <c r="B17" s="16"/>
      <c r="C17" s="15" t="s">
        <v>284</v>
      </c>
      <c r="D17" s="11" t="s">
        <v>278</v>
      </c>
      <c r="E17" s="11"/>
    </row>
    <row r="18" spans="2:5" ht="15.75" thickBot="1">
      <c r="B18" s="16"/>
      <c r="C18" s="15" t="s">
        <v>285</v>
      </c>
      <c r="D18" s="11" t="s">
        <v>278</v>
      </c>
      <c r="E18" s="11"/>
    </row>
    <row r="19" spans="2:5" ht="15.75" thickBot="1">
      <c r="B19" s="16"/>
      <c r="C19" s="15" t="s">
        <v>286</v>
      </c>
      <c r="D19" s="11" t="s">
        <v>278</v>
      </c>
      <c r="E19" s="11"/>
    </row>
    <row r="20" spans="2:5" ht="15.75" thickBot="1">
      <c r="B20" s="16"/>
      <c r="C20" s="15" t="s">
        <v>287</v>
      </c>
      <c r="D20" s="11" t="s">
        <v>278</v>
      </c>
      <c r="E20" s="11"/>
    </row>
    <row r="21" spans="2:5" ht="15.75" thickBot="1">
      <c r="B21" s="16"/>
      <c r="C21" s="15" t="s">
        <v>288</v>
      </c>
      <c r="D21" s="11" t="s">
        <v>278</v>
      </c>
      <c r="E21" s="11"/>
    </row>
    <row r="22" spans="2:5" ht="15.75" thickBot="1">
      <c r="B22" s="16"/>
      <c r="C22" s="15" t="s">
        <v>289</v>
      </c>
      <c r="D22" s="11" t="s">
        <v>278</v>
      </c>
      <c r="E22" s="11"/>
    </row>
    <row r="23" spans="2:5" ht="15.75" thickBot="1">
      <c r="B23" s="16"/>
      <c r="C23" s="15" t="s">
        <v>290</v>
      </c>
      <c r="D23" s="11" t="s">
        <v>278</v>
      </c>
      <c r="E23" s="11"/>
    </row>
    <row r="24" spans="2:5" ht="15.75" thickBot="1">
      <c r="B24" s="16"/>
      <c r="C24" s="15" t="s">
        <v>291</v>
      </c>
      <c r="D24" s="11" t="s">
        <v>278</v>
      </c>
      <c r="E24" s="11"/>
    </row>
    <row r="25" spans="2:5" ht="15.75" thickBot="1">
      <c r="B25" s="16"/>
      <c r="C25" s="15" t="s">
        <v>292</v>
      </c>
      <c r="D25" s="11" t="s">
        <v>278</v>
      </c>
      <c r="E25" s="11"/>
    </row>
    <row r="26" spans="2:5" ht="15.75" thickBot="1">
      <c r="B26" s="16"/>
      <c r="C26" s="15" t="s">
        <v>293</v>
      </c>
      <c r="D26" s="11" t="s">
        <v>278</v>
      </c>
      <c r="E26" s="11"/>
    </row>
    <row r="27" spans="2:5" ht="15.75" thickBot="1">
      <c r="B27" s="16"/>
      <c r="C27" s="15" t="s">
        <v>294</v>
      </c>
      <c r="D27" s="11" t="s">
        <v>278</v>
      </c>
      <c r="E27" s="11"/>
    </row>
    <row r="28" spans="2:5" ht="15.75" thickBot="1">
      <c r="B28" s="16"/>
      <c r="C28" s="15" t="s">
        <v>295</v>
      </c>
      <c r="D28" s="11" t="s">
        <v>278</v>
      </c>
      <c r="E28" s="11"/>
    </row>
    <row r="29" spans="2:5" ht="15.75" thickBot="1">
      <c r="B29" s="16"/>
      <c r="C29" s="15" t="s">
        <v>296</v>
      </c>
      <c r="D29" s="11" t="s">
        <v>278</v>
      </c>
      <c r="E29" s="11"/>
    </row>
    <row r="30" spans="2:5" ht="30.75" thickBot="1">
      <c r="B30" s="16"/>
      <c r="C30" s="15" t="s">
        <v>297</v>
      </c>
      <c r="D30" s="11" t="s">
        <v>278</v>
      </c>
      <c r="E30" s="11"/>
    </row>
    <row r="31" spans="2:5" ht="15.75" thickBot="1">
      <c r="B31" s="16"/>
      <c r="C31" s="15" t="s">
        <v>298</v>
      </c>
      <c r="D31" s="11" t="s">
        <v>278</v>
      </c>
      <c r="E31" s="11"/>
    </row>
    <row r="32" spans="2:5" ht="15.75" thickBot="1">
      <c r="B32" s="16"/>
      <c r="C32" s="15" t="s">
        <v>299</v>
      </c>
      <c r="D32" s="11" t="s">
        <v>278</v>
      </c>
      <c r="E32" s="11"/>
    </row>
    <row r="33" spans="2:5" ht="30.75" thickBot="1">
      <c r="B33" s="16"/>
      <c r="C33" s="15" t="s">
        <v>300</v>
      </c>
      <c r="D33" s="11" t="s">
        <v>278</v>
      </c>
      <c r="E33" s="11"/>
    </row>
    <row r="34" spans="2:5" ht="30.75" thickBot="1">
      <c r="B34" s="16"/>
      <c r="C34" s="15" t="s">
        <v>301</v>
      </c>
      <c r="D34" s="11" t="s">
        <v>278</v>
      </c>
      <c r="E34" s="11"/>
    </row>
    <row r="35" spans="2:5" ht="15.75" thickBot="1">
      <c r="B35" s="16"/>
      <c r="C35" s="15" t="s">
        <v>302</v>
      </c>
      <c r="D35" s="11" t="s">
        <v>278</v>
      </c>
      <c r="E35" s="11"/>
    </row>
    <row r="36" spans="2:5" ht="15.75" thickBot="1">
      <c r="B36" s="16"/>
      <c r="C36" s="15" t="s">
        <v>303</v>
      </c>
      <c r="D36" s="11" t="s">
        <v>278</v>
      </c>
      <c r="E36" s="11"/>
    </row>
    <row r="37" spans="2:5" ht="15.75" thickBot="1">
      <c r="B37" s="16"/>
      <c r="C37" s="15" t="s">
        <v>304</v>
      </c>
      <c r="D37" s="11" t="s">
        <v>278</v>
      </c>
      <c r="E37" s="11"/>
    </row>
    <row r="38" spans="2:5" ht="15.75" thickBot="1">
      <c r="B38" s="16"/>
      <c r="C38" s="15" t="s">
        <v>305</v>
      </c>
      <c r="D38" s="12"/>
      <c r="E38" s="20"/>
    </row>
    <row r="39" spans="2:5" ht="15.75" thickBot="1">
      <c r="B39" s="16"/>
      <c r="C39" s="15" t="s">
        <v>306</v>
      </c>
      <c r="D39" s="11" t="s">
        <v>278</v>
      </c>
      <c r="E39" s="11"/>
    </row>
    <row r="40" spans="2:5" ht="15.75" thickBot="1">
      <c r="B40" s="16"/>
      <c r="C40" s="15" t="s">
        <v>307</v>
      </c>
      <c r="D40" s="11" t="s">
        <v>278</v>
      </c>
      <c r="E40" s="11"/>
    </row>
    <row r="41" spans="2:5" ht="15.75" thickBot="1">
      <c r="B41" s="16"/>
      <c r="C41" s="15" t="s">
        <v>308</v>
      </c>
      <c r="D41" s="11" t="s">
        <v>278</v>
      </c>
      <c r="E41" s="11"/>
    </row>
    <row r="42" spans="2:5" ht="15.75" thickBot="1">
      <c r="B42" s="16"/>
      <c r="C42" s="15" t="s">
        <v>309</v>
      </c>
      <c r="D42" s="11" t="s">
        <v>278</v>
      </c>
      <c r="E42" s="11"/>
    </row>
    <row r="43" spans="2:5" ht="15.75" thickBot="1">
      <c r="B43" s="15">
        <v>2</v>
      </c>
      <c r="C43" s="349" t="s">
        <v>310</v>
      </c>
      <c r="D43" s="350"/>
      <c r="E43" s="351"/>
    </row>
    <row r="44" spans="2:5" ht="15.75" thickBot="1">
      <c r="B44" s="16"/>
      <c r="C44" s="349" t="s">
        <v>276</v>
      </c>
      <c r="D44" s="350"/>
      <c r="E44" s="351"/>
    </row>
    <row r="45" spans="2:5" ht="15.75" thickBot="1">
      <c r="B45" s="16"/>
      <c r="C45" s="15" t="s">
        <v>311</v>
      </c>
      <c r="D45" s="11" t="s">
        <v>278</v>
      </c>
      <c r="E45" s="11"/>
    </row>
    <row r="46" spans="2:5" ht="15.75" thickBot="1">
      <c r="B46" s="16"/>
      <c r="C46" s="15" t="s">
        <v>312</v>
      </c>
      <c r="D46" s="11" t="s">
        <v>278</v>
      </c>
      <c r="E46" s="11"/>
    </row>
    <row r="47" spans="2:5" ht="15.75" thickBot="1">
      <c r="B47" s="16"/>
      <c r="C47" s="15" t="s">
        <v>313</v>
      </c>
      <c r="D47" s="11" t="s">
        <v>278</v>
      </c>
      <c r="E47" s="11"/>
    </row>
    <row r="48" spans="2:5" ht="15.75" thickBot="1">
      <c r="B48" s="16"/>
      <c r="C48" s="15" t="s">
        <v>314</v>
      </c>
      <c r="D48" s="11" t="s">
        <v>278</v>
      </c>
      <c r="E48" s="11"/>
    </row>
    <row r="49" spans="2:5" ht="15.75" thickBot="1">
      <c r="B49" s="16"/>
      <c r="C49" s="15" t="s">
        <v>315</v>
      </c>
      <c r="D49" s="11" t="s">
        <v>278</v>
      </c>
      <c r="E49" s="11"/>
    </row>
    <row r="50" spans="2:5" ht="15.75" thickBot="1">
      <c r="B50" s="16"/>
      <c r="C50" s="15" t="s">
        <v>316</v>
      </c>
      <c r="D50" s="11" t="s">
        <v>278</v>
      </c>
      <c r="E50" s="11"/>
    </row>
    <row r="51" spans="2:5" ht="15.75" thickBot="1">
      <c r="B51" s="16"/>
      <c r="C51" s="15" t="s">
        <v>317</v>
      </c>
      <c r="D51" s="11" t="s">
        <v>278</v>
      </c>
      <c r="E51" s="11"/>
    </row>
    <row r="52" spans="2:5" ht="15.75" thickBot="1">
      <c r="B52" s="16"/>
      <c r="C52" s="15" t="s">
        <v>318</v>
      </c>
      <c r="D52" s="11" t="s">
        <v>278</v>
      </c>
      <c r="E52" s="11"/>
    </row>
    <row r="53" spans="2:5" ht="15.75" thickBot="1">
      <c r="B53" s="16"/>
      <c r="C53" s="15" t="s">
        <v>319</v>
      </c>
      <c r="D53" s="11" t="s">
        <v>278</v>
      </c>
      <c r="E53" s="11"/>
    </row>
    <row r="54" spans="2:5" ht="15.75" thickBot="1">
      <c r="B54" s="16"/>
      <c r="C54" s="15" t="s">
        <v>320</v>
      </c>
      <c r="D54" s="11" t="s">
        <v>278</v>
      </c>
      <c r="E54" s="11"/>
    </row>
    <row r="55" spans="2:5" ht="15.75" thickBot="1">
      <c r="B55" s="16"/>
      <c r="C55" s="15" t="s">
        <v>321</v>
      </c>
      <c r="D55" s="11" t="s">
        <v>278</v>
      </c>
      <c r="E55" s="11"/>
    </row>
    <row r="56" spans="2:5" ht="15.75" thickBot="1">
      <c r="B56" s="16"/>
      <c r="C56" s="15" t="s">
        <v>322</v>
      </c>
      <c r="D56" s="11" t="s">
        <v>278</v>
      </c>
      <c r="E56" s="11"/>
    </row>
    <row r="57" spans="2:5" ht="15.75" thickBot="1">
      <c r="B57" s="16"/>
      <c r="C57" s="15" t="s">
        <v>323</v>
      </c>
      <c r="D57" s="11" t="s">
        <v>278</v>
      </c>
      <c r="E57" s="11"/>
    </row>
    <row r="58" spans="2:5" ht="15.75" thickBot="1">
      <c r="B58" s="16"/>
      <c r="C58" s="15" t="s">
        <v>324</v>
      </c>
      <c r="D58" s="11" t="s">
        <v>278</v>
      </c>
      <c r="E58" s="11"/>
    </row>
    <row r="59" spans="2:5" ht="15.75" thickBot="1">
      <c r="B59" s="16"/>
      <c r="C59" s="15" t="s">
        <v>325</v>
      </c>
      <c r="D59" s="11" t="s">
        <v>278</v>
      </c>
      <c r="E59" s="11"/>
    </row>
    <row r="60" spans="2:5" ht="15.75" thickBot="1">
      <c r="B60" s="16"/>
      <c r="C60" s="15" t="s">
        <v>326</v>
      </c>
      <c r="D60" s="11" t="s">
        <v>278</v>
      </c>
      <c r="E60" s="11"/>
    </row>
    <row r="61" spans="2:5" ht="15.75" thickBot="1">
      <c r="B61" s="16"/>
      <c r="C61" s="15" t="s">
        <v>327</v>
      </c>
      <c r="D61" s="11" t="s">
        <v>278</v>
      </c>
      <c r="E61" s="11"/>
    </row>
    <row r="62" spans="2:5" ht="30.75" thickBot="1">
      <c r="B62" s="16"/>
      <c r="C62" s="15" t="s">
        <v>328</v>
      </c>
      <c r="D62" s="11" t="s">
        <v>278</v>
      </c>
      <c r="E62" s="11"/>
    </row>
    <row r="63" spans="2:5" ht="30.75" thickBot="1">
      <c r="B63" s="16"/>
      <c r="C63" s="15" t="s">
        <v>329</v>
      </c>
      <c r="D63" s="11" t="s">
        <v>278</v>
      </c>
      <c r="E63" s="11"/>
    </row>
    <row r="64" spans="2:5" ht="30.75" thickBot="1">
      <c r="B64" s="16"/>
      <c r="C64" s="15" t="s">
        <v>330</v>
      </c>
      <c r="D64" s="11" t="s">
        <v>278</v>
      </c>
      <c r="E64" s="11"/>
    </row>
    <row r="65" spans="2:5" ht="30.75" thickBot="1">
      <c r="B65" s="16"/>
      <c r="C65" s="15" t="s">
        <v>331</v>
      </c>
      <c r="D65" s="11" t="s">
        <v>332</v>
      </c>
      <c r="E65" s="11"/>
    </row>
    <row r="66" spans="2:5" ht="15.75" thickBot="1">
      <c r="B66" s="16"/>
      <c r="C66" s="15" t="s">
        <v>333</v>
      </c>
      <c r="D66" s="11" t="s">
        <v>278</v>
      </c>
      <c r="E66" s="11"/>
    </row>
    <row r="67" spans="2:5" ht="30.75" thickBot="1">
      <c r="B67" s="16"/>
      <c r="C67" s="15" t="s">
        <v>334</v>
      </c>
      <c r="D67" s="11" t="s">
        <v>278</v>
      </c>
      <c r="E67" s="11"/>
    </row>
    <row r="68" spans="2:5" ht="15.75" thickBot="1">
      <c r="B68" s="16"/>
      <c r="C68" s="15" t="s">
        <v>335</v>
      </c>
      <c r="D68" s="11" t="s">
        <v>278</v>
      </c>
      <c r="E68" s="11"/>
    </row>
    <row r="69" spans="2:5" ht="15.75" thickBot="1">
      <c r="B69" s="16"/>
      <c r="C69" s="15" t="s">
        <v>336</v>
      </c>
      <c r="D69" s="11" t="s">
        <v>278</v>
      </c>
      <c r="E69" s="11"/>
    </row>
    <row r="70" spans="2:5" ht="15.75" thickBot="1">
      <c r="B70" s="16"/>
      <c r="C70" s="349" t="s">
        <v>337</v>
      </c>
      <c r="D70" s="350"/>
      <c r="E70" s="351"/>
    </row>
    <row r="71" spans="2:5" ht="15.75" thickBot="1">
      <c r="B71" s="16"/>
      <c r="C71" s="15" t="s">
        <v>338</v>
      </c>
      <c r="D71" s="11" t="s">
        <v>278</v>
      </c>
      <c r="E71" s="11"/>
    </row>
    <row r="72" spans="2:5" ht="15.75" thickBot="1">
      <c r="B72" s="16"/>
      <c r="C72" s="15" t="s">
        <v>339</v>
      </c>
      <c r="D72" s="11" t="s">
        <v>278</v>
      </c>
      <c r="E72" s="11"/>
    </row>
    <row r="73" spans="2:5" ht="30.75" thickBot="1">
      <c r="B73" s="16"/>
      <c r="C73" s="15" t="s">
        <v>340</v>
      </c>
      <c r="D73" s="11" t="s">
        <v>278</v>
      </c>
      <c r="E73" s="11"/>
    </row>
    <row r="74" spans="2:5" ht="15.75" thickBot="1">
      <c r="B74" s="16"/>
      <c r="C74" s="15" t="s">
        <v>341</v>
      </c>
      <c r="D74" s="11" t="s">
        <v>278</v>
      </c>
      <c r="E74" s="11"/>
    </row>
    <row r="75" spans="2:5" ht="30.75" thickBot="1">
      <c r="B75" s="16"/>
      <c r="C75" s="15" t="s">
        <v>342</v>
      </c>
      <c r="D75" s="11" t="s">
        <v>278</v>
      </c>
      <c r="E75" s="11"/>
    </row>
    <row r="76" spans="2:5" ht="30.75" thickBot="1">
      <c r="B76" s="16"/>
      <c r="C76" s="15" t="s">
        <v>343</v>
      </c>
      <c r="D76" s="11" t="s">
        <v>332</v>
      </c>
      <c r="E76" s="11"/>
    </row>
    <row r="77" spans="2:5" ht="30.75" thickBot="1">
      <c r="B77" s="16"/>
      <c r="C77" s="15" t="s">
        <v>344</v>
      </c>
      <c r="D77" s="11" t="s">
        <v>345</v>
      </c>
      <c r="E77" s="11"/>
    </row>
    <row r="78" spans="2:5" ht="30.75" thickBot="1">
      <c r="B78" s="16"/>
      <c r="C78" s="15" t="s">
        <v>346</v>
      </c>
      <c r="D78" s="11" t="s">
        <v>345</v>
      </c>
      <c r="E78" s="11"/>
    </row>
    <row r="79" spans="2:5" ht="15.75" thickBot="1">
      <c r="B79" s="15">
        <v>3</v>
      </c>
      <c r="C79" s="349" t="s">
        <v>347</v>
      </c>
      <c r="D79" s="350"/>
      <c r="E79" s="351"/>
    </row>
    <row r="80" spans="2:5" ht="15.75" thickBot="1">
      <c r="B80" s="16"/>
      <c r="C80" s="15" t="s">
        <v>85</v>
      </c>
      <c r="D80" s="11" t="s">
        <v>278</v>
      </c>
      <c r="E80" s="11"/>
    </row>
    <row r="81" spans="2:5" ht="15.75" thickBot="1">
      <c r="B81" s="16"/>
      <c r="C81" s="15" t="s">
        <v>348</v>
      </c>
      <c r="D81" s="11" t="s">
        <v>278</v>
      </c>
      <c r="E81" s="11"/>
    </row>
    <row r="82" spans="2:5" ht="15.75" thickBot="1">
      <c r="B82" s="16"/>
      <c r="C82" s="15" t="s">
        <v>59</v>
      </c>
      <c r="D82" s="11" t="s">
        <v>278</v>
      </c>
      <c r="E82" s="11"/>
    </row>
    <row r="83" spans="2:5" ht="15.75" thickBot="1">
      <c r="B83" s="16"/>
      <c r="C83" s="15" t="s">
        <v>349</v>
      </c>
      <c r="D83" s="11" t="s">
        <v>278</v>
      </c>
      <c r="E83" s="11"/>
    </row>
    <row r="84" spans="2:5" ht="15.75" thickBot="1">
      <c r="B84" s="16"/>
      <c r="C84" s="15" t="s">
        <v>350</v>
      </c>
      <c r="D84" s="11" t="s">
        <v>278</v>
      </c>
      <c r="E84" s="11"/>
    </row>
    <row r="85" spans="2:5" ht="30.75" thickBot="1">
      <c r="B85" s="16"/>
      <c r="C85" s="15" t="s">
        <v>86</v>
      </c>
      <c r="D85" s="11" t="s">
        <v>278</v>
      </c>
      <c r="E85" s="11"/>
    </row>
    <row r="86" spans="2:5" ht="15.75" thickBot="1">
      <c r="B86" s="16"/>
      <c r="C86" s="15" t="s">
        <v>351</v>
      </c>
      <c r="D86" s="11" t="s">
        <v>278</v>
      </c>
      <c r="E86" s="11"/>
    </row>
    <row r="87" spans="2:5" ht="30.75" thickBot="1">
      <c r="B87" s="16"/>
      <c r="C87" s="15" t="s">
        <v>352</v>
      </c>
      <c r="D87" s="11" t="s">
        <v>278</v>
      </c>
      <c r="E87" s="11"/>
    </row>
    <row r="88" spans="2:5" ht="30.75" thickBot="1">
      <c r="B88" s="16"/>
      <c r="C88" s="15" t="s">
        <v>353</v>
      </c>
      <c r="D88" s="11" t="s">
        <v>278</v>
      </c>
      <c r="E88" s="11"/>
    </row>
    <row r="89" spans="2:5" ht="15.75" thickBot="1">
      <c r="B89" s="16"/>
      <c r="C89" s="15" t="s">
        <v>354</v>
      </c>
      <c r="D89" s="11" t="s">
        <v>278</v>
      </c>
      <c r="E89" s="11"/>
    </row>
    <row r="90" spans="2:5" ht="15.75" thickBot="1">
      <c r="B90" s="16"/>
      <c r="C90" s="15" t="s">
        <v>355</v>
      </c>
      <c r="D90" s="11" t="s">
        <v>278</v>
      </c>
      <c r="E90" s="11"/>
    </row>
    <row r="91" spans="2:5" ht="15.75" thickBot="1">
      <c r="B91" s="16"/>
      <c r="C91" s="15" t="s">
        <v>356</v>
      </c>
      <c r="D91" s="11" t="s">
        <v>278</v>
      </c>
      <c r="E91" s="11"/>
    </row>
    <row r="92" spans="2:5" ht="15.75" thickBot="1">
      <c r="B92" s="16"/>
      <c r="C92" s="15" t="s">
        <v>357</v>
      </c>
      <c r="D92" s="11" t="s">
        <v>278</v>
      </c>
      <c r="E92" s="11"/>
    </row>
    <row r="93" spans="2:5" ht="15.75" thickBot="1">
      <c r="B93" s="16"/>
      <c r="C93" s="349" t="s">
        <v>60</v>
      </c>
      <c r="D93" s="350"/>
      <c r="E93" s="351"/>
    </row>
    <row r="94" spans="2:5" ht="15.75" thickBot="1">
      <c r="B94" s="16"/>
      <c r="C94" s="15" t="s">
        <v>358</v>
      </c>
      <c r="D94" s="11" t="s">
        <v>278</v>
      </c>
      <c r="E94" s="11"/>
    </row>
    <row r="95" spans="2:5" ht="15.75" thickBot="1">
      <c r="B95" s="16"/>
      <c r="C95" s="15" t="s">
        <v>359</v>
      </c>
      <c r="D95" s="11" t="s">
        <v>278</v>
      </c>
      <c r="E95" s="11"/>
    </row>
    <row r="96" spans="2:5" ht="15.75" thickBot="1">
      <c r="B96" s="16"/>
      <c r="C96" s="15" t="s">
        <v>360</v>
      </c>
      <c r="D96" s="11" t="s">
        <v>278</v>
      </c>
      <c r="E96" s="11"/>
    </row>
    <row r="97" spans="2:5" ht="15.75" thickBot="1">
      <c r="B97" s="16"/>
      <c r="C97" s="15" t="s">
        <v>361</v>
      </c>
      <c r="D97" s="11" t="s">
        <v>278</v>
      </c>
      <c r="E97" s="11"/>
    </row>
    <row r="98" spans="2:5" ht="15.75" thickBot="1">
      <c r="B98" s="16"/>
      <c r="C98" s="15" t="s">
        <v>61</v>
      </c>
      <c r="D98" s="11" t="s">
        <v>278</v>
      </c>
      <c r="E98" s="11"/>
    </row>
    <row r="99" spans="2:5" ht="15.75" thickBot="1">
      <c r="B99" s="16"/>
      <c r="C99" s="15" t="s">
        <v>362</v>
      </c>
      <c r="D99" s="11" t="s">
        <v>278</v>
      </c>
      <c r="E99" s="11"/>
    </row>
    <row r="100" spans="2:5" ht="15.75" thickBot="1">
      <c r="B100" s="16"/>
      <c r="C100" s="15" t="s">
        <v>363</v>
      </c>
      <c r="D100" s="11" t="s">
        <v>278</v>
      </c>
      <c r="E100" s="11"/>
    </row>
    <row r="101" spans="2:5" ht="15.75" thickBot="1">
      <c r="B101" s="16"/>
      <c r="C101" s="15" t="s">
        <v>364</v>
      </c>
      <c r="D101" s="11" t="s">
        <v>278</v>
      </c>
      <c r="E101" s="11"/>
    </row>
    <row r="102" spans="2:5" ht="30.75" thickBot="1">
      <c r="B102" s="16"/>
      <c r="C102" s="15" t="s">
        <v>365</v>
      </c>
      <c r="D102" s="11" t="s">
        <v>278</v>
      </c>
      <c r="E102" s="11"/>
    </row>
    <row r="103" spans="2:5" ht="30.75" thickBot="1">
      <c r="B103" s="16"/>
      <c r="C103" s="15" t="s">
        <v>366</v>
      </c>
      <c r="D103" s="11" t="s">
        <v>278</v>
      </c>
      <c r="E103" s="11"/>
    </row>
    <row r="104" spans="2:5" ht="15.75" thickBot="1">
      <c r="B104" s="16"/>
      <c r="C104" s="349" t="s">
        <v>62</v>
      </c>
      <c r="D104" s="350"/>
      <c r="E104" s="351"/>
    </row>
    <row r="105" spans="2:5" ht="15.75" thickBot="1">
      <c r="B105" s="16"/>
      <c r="C105" s="15" t="s">
        <v>367</v>
      </c>
      <c r="D105" s="11" t="s">
        <v>278</v>
      </c>
      <c r="E105" s="11"/>
    </row>
    <row r="106" spans="2:5" ht="30.75" thickBot="1">
      <c r="B106" s="16"/>
      <c r="C106" s="15" t="s">
        <v>368</v>
      </c>
      <c r="D106" s="11" t="s">
        <v>278</v>
      </c>
      <c r="E106" s="11"/>
    </row>
    <row r="107" spans="2:5" ht="15.75" thickBot="1">
      <c r="B107" s="16"/>
      <c r="C107" s="15" t="s">
        <v>369</v>
      </c>
      <c r="D107" s="11" t="s">
        <v>278</v>
      </c>
      <c r="E107" s="11"/>
    </row>
    <row r="108" spans="2:5" ht="15.75" thickBot="1">
      <c r="B108" s="16"/>
      <c r="C108" s="15" t="s">
        <v>370</v>
      </c>
      <c r="D108" s="11" t="s">
        <v>278</v>
      </c>
      <c r="E108" s="11"/>
    </row>
    <row r="109" spans="2:5" ht="15.75" thickBot="1">
      <c r="B109" s="16"/>
      <c r="C109" s="15" t="s">
        <v>371</v>
      </c>
      <c r="D109" s="11" t="s">
        <v>278</v>
      </c>
      <c r="E109" s="11"/>
    </row>
    <row r="110" spans="2:5" ht="15.75" thickBot="1">
      <c r="B110" s="16"/>
      <c r="C110" s="15" t="s">
        <v>372</v>
      </c>
      <c r="D110" s="11" t="s">
        <v>278</v>
      </c>
      <c r="E110" s="11"/>
    </row>
    <row r="111" spans="2:5" ht="15.75" thickBot="1">
      <c r="B111" s="16"/>
      <c r="C111" s="15" t="s">
        <v>373</v>
      </c>
      <c r="D111" s="11" t="s">
        <v>278</v>
      </c>
      <c r="E111" s="11"/>
    </row>
    <row r="112" spans="2:5" ht="15.75" thickBot="1">
      <c r="B112" s="16"/>
      <c r="C112" s="15" t="s">
        <v>374</v>
      </c>
      <c r="D112" s="11" t="s">
        <v>278</v>
      </c>
      <c r="E112" s="11"/>
    </row>
    <row r="113" spans="2:5" ht="15.75" thickBot="1">
      <c r="B113" s="16"/>
      <c r="C113" s="15" t="s">
        <v>375</v>
      </c>
      <c r="D113" s="11" t="s">
        <v>278</v>
      </c>
      <c r="E113" s="11"/>
    </row>
    <row r="114" spans="2:5" ht="15.75" thickBot="1">
      <c r="B114" s="16"/>
      <c r="C114" s="15" t="s">
        <v>376</v>
      </c>
      <c r="D114" s="11" t="s">
        <v>278</v>
      </c>
      <c r="E114" s="11"/>
    </row>
    <row r="115" spans="2:5" ht="15.75" thickBot="1">
      <c r="B115" s="16"/>
      <c r="C115" s="15" t="s">
        <v>377</v>
      </c>
      <c r="D115" s="11" t="s">
        <v>278</v>
      </c>
      <c r="E115" s="11"/>
    </row>
    <row r="116" spans="2:5" ht="15.75" thickBot="1">
      <c r="B116" s="16"/>
      <c r="C116" s="15" t="s">
        <v>378</v>
      </c>
      <c r="D116" s="11" t="s">
        <v>278</v>
      </c>
      <c r="E116" s="11"/>
    </row>
    <row r="117" spans="2:5" ht="15.75" thickBot="1">
      <c r="B117" s="16"/>
      <c r="C117" s="15" t="s">
        <v>379</v>
      </c>
      <c r="D117" s="11" t="s">
        <v>278</v>
      </c>
      <c r="E117" s="11"/>
    </row>
    <row r="118" spans="2:5" ht="30.75" thickBot="1">
      <c r="B118" s="16"/>
      <c r="C118" s="15" t="s">
        <v>380</v>
      </c>
      <c r="D118" s="11" t="s">
        <v>278</v>
      </c>
      <c r="E118" s="11"/>
    </row>
    <row r="119" spans="2:5" ht="30.75" thickBot="1">
      <c r="B119" s="16"/>
      <c r="C119" s="15" t="s">
        <v>381</v>
      </c>
      <c r="D119" s="11" t="s">
        <v>278</v>
      </c>
      <c r="E119" s="11"/>
    </row>
    <row r="120" spans="2:5" ht="15.75" thickBot="1">
      <c r="B120" s="16"/>
      <c r="C120" s="15" t="s">
        <v>382</v>
      </c>
      <c r="D120" s="11" t="s">
        <v>278</v>
      </c>
      <c r="E120" s="11"/>
    </row>
    <row r="121" spans="2:5" ht="15.75" thickBot="1">
      <c r="B121" s="16"/>
      <c r="C121" s="15" t="s">
        <v>383</v>
      </c>
      <c r="D121" s="11" t="s">
        <v>278</v>
      </c>
      <c r="E121" s="11"/>
    </row>
    <row r="122" spans="2:5" ht="15.75" thickBot="1">
      <c r="B122" s="16"/>
      <c r="C122" s="15" t="s">
        <v>384</v>
      </c>
      <c r="D122" s="11" t="s">
        <v>278</v>
      </c>
      <c r="E122" s="11"/>
    </row>
    <row r="123" spans="2:5" ht="15.75" thickBot="1">
      <c r="B123" s="16"/>
      <c r="C123" s="15" t="s">
        <v>385</v>
      </c>
      <c r="D123" s="11" t="s">
        <v>278</v>
      </c>
      <c r="E123" s="11"/>
    </row>
    <row r="124" spans="2:5" ht="15.75" thickBot="1">
      <c r="B124" s="16"/>
      <c r="C124" s="15" t="s">
        <v>386</v>
      </c>
      <c r="D124" s="11" t="s">
        <v>278</v>
      </c>
      <c r="E124" s="11"/>
    </row>
    <row r="125" spans="2:5" ht="15.75" thickBot="1">
      <c r="B125" s="16"/>
      <c r="C125" s="15" t="s">
        <v>387</v>
      </c>
      <c r="D125" s="11" t="s">
        <v>278</v>
      </c>
      <c r="E125" s="11"/>
    </row>
    <row r="126" spans="2:5" ht="15.75" thickBot="1">
      <c r="B126" s="16"/>
      <c r="C126" s="15" t="s">
        <v>388</v>
      </c>
      <c r="D126" s="11" t="s">
        <v>278</v>
      </c>
      <c r="E126" s="11"/>
    </row>
    <row r="127" spans="2:5" ht="15.75" thickBot="1">
      <c r="B127" s="16"/>
      <c r="C127" s="15" t="s">
        <v>389</v>
      </c>
      <c r="D127" s="11" t="s">
        <v>278</v>
      </c>
      <c r="E127" s="11"/>
    </row>
    <row r="128" spans="2:5" ht="15.75" thickBot="1">
      <c r="B128" s="16"/>
      <c r="C128" s="15" t="s">
        <v>390</v>
      </c>
      <c r="D128" s="11" t="s">
        <v>278</v>
      </c>
      <c r="E128" s="11"/>
    </row>
    <row r="129" spans="2:5" ht="23.25" customHeight="1" thickBot="1">
      <c r="B129" s="16"/>
      <c r="C129" s="15" t="s">
        <v>391</v>
      </c>
      <c r="D129" s="11" t="s">
        <v>278</v>
      </c>
      <c r="E129" s="11"/>
    </row>
    <row r="130" spans="2:5" ht="15.75" thickBot="1">
      <c r="B130" s="16"/>
      <c r="C130" s="15" t="s">
        <v>392</v>
      </c>
      <c r="D130" s="11" t="s">
        <v>278</v>
      </c>
      <c r="E130" s="11"/>
    </row>
    <row r="131" spans="2:5" ht="15.75" thickBot="1">
      <c r="B131" s="16"/>
      <c r="C131" s="15" t="s">
        <v>393</v>
      </c>
      <c r="D131" s="11" t="s">
        <v>278</v>
      </c>
      <c r="E131" s="11"/>
    </row>
    <row r="132" spans="2:5" ht="15.75" thickBot="1">
      <c r="B132" s="16"/>
      <c r="C132" s="15" t="s">
        <v>394</v>
      </c>
      <c r="D132" s="11" t="s">
        <v>278</v>
      </c>
      <c r="E132" s="11"/>
    </row>
    <row r="133" spans="2:5" ht="30.75" thickBot="1">
      <c r="B133" s="16"/>
      <c r="C133" s="15" t="s">
        <v>395</v>
      </c>
      <c r="D133" s="11" t="s">
        <v>278</v>
      </c>
      <c r="E133" s="11"/>
    </row>
    <row r="134" spans="2:5" ht="15.75" thickBot="1">
      <c r="B134" s="15">
        <v>4</v>
      </c>
      <c r="C134" s="349" t="s">
        <v>396</v>
      </c>
      <c r="D134" s="350"/>
      <c r="E134" s="351"/>
    </row>
    <row r="135" spans="2:5" ht="30.75" thickBot="1">
      <c r="B135" s="16"/>
      <c r="C135" s="15" t="s">
        <v>397</v>
      </c>
      <c r="D135" s="11" t="s">
        <v>398</v>
      </c>
      <c r="E135" s="11"/>
    </row>
    <row r="136" spans="2:5" ht="30.75" thickBot="1">
      <c r="B136" s="16"/>
      <c r="C136" s="15" t="s">
        <v>399</v>
      </c>
      <c r="D136" s="11" t="s">
        <v>398</v>
      </c>
      <c r="E136" s="11"/>
    </row>
    <row r="137" spans="2:5" ht="15.75" thickBot="1">
      <c r="B137" s="16"/>
      <c r="C137" s="15" t="s">
        <v>400</v>
      </c>
      <c r="D137" s="11" t="s">
        <v>278</v>
      </c>
      <c r="E137" s="11"/>
    </row>
    <row r="138" spans="2:5" ht="15.75" thickBot="1">
      <c r="B138" s="16"/>
      <c r="C138" s="349" t="s">
        <v>401</v>
      </c>
      <c r="D138" s="350"/>
      <c r="E138" s="351"/>
    </row>
    <row r="139" spans="2:5" ht="30.75" thickBot="1">
      <c r="B139" s="16"/>
      <c r="C139" s="15" t="s">
        <v>402</v>
      </c>
      <c r="D139" s="11" t="s">
        <v>278</v>
      </c>
      <c r="E139" s="11"/>
    </row>
    <row r="140" spans="2:5" ht="15.75" thickBot="1">
      <c r="B140" s="16"/>
      <c r="C140" s="15" t="s">
        <v>403</v>
      </c>
      <c r="D140" s="11" t="s">
        <v>278</v>
      </c>
      <c r="E140" s="11"/>
    </row>
    <row r="141" spans="2:5" ht="15.75" thickBot="1">
      <c r="B141" s="16"/>
      <c r="C141" s="15" t="s">
        <v>404</v>
      </c>
      <c r="D141" s="11" t="s">
        <v>278</v>
      </c>
      <c r="E141" s="11"/>
    </row>
    <row r="142" spans="2:5" ht="15.75" thickBot="1">
      <c r="B142" s="16"/>
      <c r="C142" s="15" t="s">
        <v>405</v>
      </c>
      <c r="D142" s="11" t="s">
        <v>278</v>
      </c>
      <c r="E142" s="11"/>
    </row>
    <row r="143" spans="2:5" ht="30.75" thickBot="1">
      <c r="B143" s="16"/>
      <c r="C143" s="15" t="s">
        <v>406</v>
      </c>
      <c r="D143" s="11" t="s">
        <v>278</v>
      </c>
      <c r="E143" s="11"/>
    </row>
    <row r="144" spans="2:5" ht="15.75" thickBot="1">
      <c r="B144" s="16"/>
      <c r="C144" s="15" t="s">
        <v>407</v>
      </c>
      <c r="D144" s="11" t="s">
        <v>278</v>
      </c>
      <c r="E144" s="11"/>
    </row>
    <row r="145" spans="2:5" ht="15.75" thickBot="1">
      <c r="B145" s="16"/>
      <c r="C145" s="15" t="s">
        <v>390</v>
      </c>
      <c r="D145" s="11" t="s">
        <v>278</v>
      </c>
      <c r="E145" s="11"/>
    </row>
    <row r="146" spans="2:5" ht="15.75" thickBot="1">
      <c r="B146" s="16"/>
      <c r="C146" s="15" t="s">
        <v>388</v>
      </c>
      <c r="D146" s="11" t="s">
        <v>278</v>
      </c>
      <c r="E146" s="11"/>
    </row>
    <row r="147" spans="2:5" ht="15.75" thickBot="1">
      <c r="B147" s="16"/>
      <c r="C147" s="15" t="s">
        <v>408</v>
      </c>
      <c r="D147" s="11" t="s">
        <v>278</v>
      </c>
      <c r="E147" s="11"/>
    </row>
    <row r="148" spans="2:5" ht="15.75" thickBot="1">
      <c r="B148" s="16"/>
      <c r="C148" s="15" t="s">
        <v>409</v>
      </c>
      <c r="D148" s="11" t="s">
        <v>278</v>
      </c>
      <c r="E148" s="11"/>
    </row>
    <row r="149" spans="2:5" ht="30.75" thickBot="1">
      <c r="B149" s="16"/>
      <c r="C149" s="15" t="s">
        <v>410</v>
      </c>
      <c r="D149" s="11" t="s">
        <v>278</v>
      </c>
      <c r="E149" s="11"/>
    </row>
    <row r="150" spans="2:5" ht="15.75" thickBot="1">
      <c r="B150" s="15">
        <v>5</v>
      </c>
      <c r="C150" s="349" t="s">
        <v>411</v>
      </c>
      <c r="D150" s="350"/>
      <c r="E150" s="351"/>
    </row>
    <row r="151" spans="2:5" ht="45.75" thickBot="1">
      <c r="B151" s="16"/>
      <c r="C151" s="15" t="s">
        <v>412</v>
      </c>
      <c r="D151" s="11" t="s">
        <v>278</v>
      </c>
      <c r="E151" s="11"/>
    </row>
    <row r="152" spans="2:5" ht="30.75" thickBot="1">
      <c r="B152" s="16"/>
      <c r="C152" s="15" t="s">
        <v>413</v>
      </c>
      <c r="D152" s="11" t="s">
        <v>278</v>
      </c>
      <c r="E152" s="11"/>
    </row>
    <row r="153" spans="2:5" ht="30.75" thickBot="1">
      <c r="B153" s="16"/>
      <c r="C153" s="15" t="s">
        <v>414</v>
      </c>
      <c r="D153" s="11" t="s">
        <v>278</v>
      </c>
      <c r="E153" s="11"/>
    </row>
    <row r="154" spans="2:5" ht="30.75" thickBot="1">
      <c r="B154" s="16"/>
      <c r="C154" s="15" t="s">
        <v>415</v>
      </c>
      <c r="D154" s="11" t="s">
        <v>278</v>
      </c>
      <c r="E154" s="11"/>
    </row>
    <row r="155" spans="2:5" ht="45.75" thickBot="1">
      <c r="B155" s="16"/>
      <c r="C155" s="15" t="s">
        <v>416</v>
      </c>
      <c r="D155" s="11" t="s">
        <v>278</v>
      </c>
      <c r="E155" s="11"/>
    </row>
    <row r="156" spans="2:5" ht="15.75" thickBot="1">
      <c r="B156" s="16"/>
      <c r="C156" s="15" t="s">
        <v>417</v>
      </c>
      <c r="D156" s="11" t="s">
        <v>278</v>
      </c>
      <c r="E156" s="11"/>
    </row>
    <row r="157" spans="2:5" ht="30.75" thickBot="1">
      <c r="B157" s="16"/>
      <c r="C157" s="15" t="s">
        <v>418</v>
      </c>
      <c r="D157" s="11" t="s">
        <v>278</v>
      </c>
      <c r="E157" s="11"/>
    </row>
    <row r="158" spans="2:5" ht="15.75" thickBot="1">
      <c r="B158" s="16"/>
      <c r="C158" s="15" t="s">
        <v>419</v>
      </c>
      <c r="D158" s="11" t="s">
        <v>278</v>
      </c>
      <c r="E158" s="11"/>
    </row>
    <row r="159" spans="2:5" ht="15.75" thickBot="1">
      <c r="B159" s="16"/>
      <c r="C159" s="349" t="s">
        <v>420</v>
      </c>
      <c r="D159" s="350"/>
      <c r="E159" s="351"/>
    </row>
    <row r="160" spans="2:5" ht="15.75" thickBot="1">
      <c r="B160" s="16"/>
      <c r="C160" s="15" t="s">
        <v>421</v>
      </c>
      <c r="D160" s="11" t="s">
        <v>9</v>
      </c>
      <c r="E160" s="11"/>
    </row>
    <row r="161" spans="2:5" ht="15.75" thickBot="1">
      <c r="B161" s="16"/>
      <c r="C161" s="19" t="s">
        <v>683</v>
      </c>
      <c r="D161" s="11" t="s">
        <v>9</v>
      </c>
      <c r="E161" s="11"/>
    </row>
    <row r="162" spans="2:5" ht="15.75" thickBot="1">
      <c r="B162" s="16"/>
      <c r="C162" s="15" t="s">
        <v>91</v>
      </c>
      <c r="D162" s="11" t="s">
        <v>9</v>
      </c>
      <c r="E162" s="11"/>
    </row>
    <row r="163" spans="2:5" ht="15.75" thickBot="1">
      <c r="B163" s="16"/>
      <c r="C163" s="15" t="s">
        <v>92</v>
      </c>
      <c r="D163" s="11" t="s">
        <v>9</v>
      </c>
      <c r="E163" s="11"/>
    </row>
    <row r="164" spans="2:5" ht="15.75" thickBot="1">
      <c r="B164" s="16"/>
      <c r="C164" s="15" t="s">
        <v>93</v>
      </c>
      <c r="D164" s="11" t="s">
        <v>9</v>
      </c>
      <c r="E164" s="11"/>
    </row>
    <row r="165" spans="2:5" ht="15.75" thickBot="1">
      <c r="B165" s="16"/>
      <c r="C165" s="15" t="s">
        <v>94</v>
      </c>
      <c r="D165" s="11" t="s">
        <v>9</v>
      </c>
      <c r="E165" s="11"/>
    </row>
    <row r="166" spans="2:5" ht="15.75" thickBot="1">
      <c r="B166" s="16"/>
      <c r="C166" s="15" t="s">
        <v>95</v>
      </c>
      <c r="D166" s="11" t="s">
        <v>9</v>
      </c>
      <c r="E166" s="11"/>
    </row>
    <row r="167" spans="2:5" ht="15.75" thickBot="1">
      <c r="B167" s="16"/>
      <c r="C167" s="15" t="s">
        <v>96</v>
      </c>
      <c r="D167" s="11" t="s">
        <v>9</v>
      </c>
      <c r="E167" s="11"/>
    </row>
    <row r="168" spans="2:5" ht="15.75" thickBot="1">
      <c r="B168" s="16"/>
      <c r="C168" s="15" t="s">
        <v>97</v>
      </c>
      <c r="D168" s="11" t="s">
        <v>9</v>
      </c>
      <c r="E168" s="11"/>
    </row>
    <row r="169" spans="2:5" ht="15.75" thickBot="1">
      <c r="B169" s="16"/>
      <c r="C169" s="15" t="s">
        <v>98</v>
      </c>
      <c r="D169" s="11" t="s">
        <v>9</v>
      </c>
      <c r="E169" s="11"/>
    </row>
    <row r="170" spans="2:5" ht="15.75" thickBot="1">
      <c r="B170" s="16"/>
      <c r="C170" s="15" t="s">
        <v>99</v>
      </c>
      <c r="D170" s="11" t="s">
        <v>9</v>
      </c>
      <c r="E170" s="11"/>
    </row>
    <row r="171" spans="2:5" ht="15.75" thickBot="1">
      <c r="B171" s="16"/>
      <c r="C171" s="15" t="s">
        <v>100</v>
      </c>
      <c r="D171" s="11" t="s">
        <v>9</v>
      </c>
      <c r="E171" s="11"/>
    </row>
    <row r="172" spans="2:5" ht="15.75" thickBot="1">
      <c r="B172" s="16"/>
      <c r="C172" s="15" t="s">
        <v>422</v>
      </c>
      <c r="D172" s="11" t="s">
        <v>9</v>
      </c>
      <c r="E172" s="11"/>
    </row>
    <row r="173" spans="2:5" ht="30.75" thickBot="1">
      <c r="B173" s="16"/>
      <c r="C173" s="15" t="s">
        <v>423</v>
      </c>
      <c r="D173" s="11" t="s">
        <v>278</v>
      </c>
      <c r="E173" s="11"/>
    </row>
    <row r="174" spans="2:5" ht="30.75" thickBot="1">
      <c r="B174" s="16"/>
      <c r="C174" s="15" t="s">
        <v>424</v>
      </c>
      <c r="D174" s="11" t="s">
        <v>278</v>
      </c>
      <c r="E174" s="11"/>
    </row>
    <row r="175" spans="2:5" ht="15.75" thickBot="1">
      <c r="B175" s="16"/>
      <c r="C175" s="15" t="s">
        <v>425</v>
      </c>
      <c r="D175" s="11" t="s">
        <v>426</v>
      </c>
      <c r="E175" s="11"/>
    </row>
    <row r="176" spans="2:5" ht="15.75" thickBot="1">
      <c r="B176" s="16"/>
      <c r="C176" s="15" t="s">
        <v>427</v>
      </c>
      <c r="D176" s="11" t="s">
        <v>278</v>
      </c>
      <c r="E176" s="11"/>
    </row>
    <row r="177" spans="2:5" ht="15.75" thickBot="1">
      <c r="B177" s="15">
        <v>6</v>
      </c>
      <c r="C177" s="349" t="s">
        <v>428</v>
      </c>
      <c r="D177" s="350"/>
      <c r="E177" s="351"/>
    </row>
    <row r="178" spans="2:5" ht="15.75" thickBot="1">
      <c r="B178" s="16"/>
      <c r="C178" s="349" t="s">
        <v>429</v>
      </c>
      <c r="D178" s="350"/>
      <c r="E178" s="351"/>
    </row>
    <row r="179" spans="2:5" ht="15.75" thickBot="1">
      <c r="B179" s="16"/>
      <c r="C179" s="15" t="s">
        <v>430</v>
      </c>
      <c r="D179" s="11" t="s">
        <v>278</v>
      </c>
      <c r="E179" s="11"/>
    </row>
    <row r="180" spans="2:5" ht="15.75" thickBot="1">
      <c r="B180" s="16"/>
      <c r="C180" s="15" t="s">
        <v>403</v>
      </c>
      <c r="D180" s="11" t="s">
        <v>278</v>
      </c>
      <c r="E180" s="11"/>
    </row>
    <row r="181" spans="2:5" ht="15.75" thickBot="1">
      <c r="B181" s="16"/>
      <c r="C181" s="15" t="s">
        <v>431</v>
      </c>
      <c r="D181" s="11" t="s">
        <v>278</v>
      </c>
      <c r="E181" s="11"/>
    </row>
    <row r="182" spans="2:5" ht="15.75" thickBot="1">
      <c r="B182" s="16"/>
      <c r="C182" s="15" t="s">
        <v>432</v>
      </c>
      <c r="D182" s="11" t="s">
        <v>278</v>
      </c>
      <c r="E182" s="11"/>
    </row>
    <row r="183" spans="2:5" ht="15.75" thickBot="1">
      <c r="B183" s="16"/>
      <c r="C183" s="15" t="s">
        <v>433</v>
      </c>
      <c r="D183" s="11" t="s">
        <v>278</v>
      </c>
      <c r="E183" s="11"/>
    </row>
    <row r="184" spans="2:5" ht="15.75" thickBot="1">
      <c r="B184" s="16"/>
      <c r="C184" s="15" t="s">
        <v>434</v>
      </c>
      <c r="D184" s="11" t="s">
        <v>278</v>
      </c>
      <c r="E184" s="11"/>
    </row>
    <row r="185" spans="2:5" ht="30.75" thickBot="1">
      <c r="B185" s="16"/>
      <c r="C185" s="15" t="s">
        <v>435</v>
      </c>
      <c r="D185" s="11" t="s">
        <v>278</v>
      </c>
      <c r="E185" s="11"/>
    </row>
    <row r="186" spans="2:5" ht="15.75" thickBot="1">
      <c r="B186" s="16"/>
      <c r="C186" s="15" t="s">
        <v>436</v>
      </c>
      <c r="D186" s="11" t="s">
        <v>278</v>
      </c>
      <c r="E186" s="11"/>
    </row>
    <row r="187" spans="2:5" ht="30.75" thickBot="1">
      <c r="B187" s="16"/>
      <c r="C187" s="15" t="s">
        <v>437</v>
      </c>
      <c r="D187" s="11" t="s">
        <v>278</v>
      </c>
      <c r="E187" s="11"/>
    </row>
    <row r="188" spans="2:5" ht="15.75" thickBot="1">
      <c r="B188" s="16"/>
      <c r="C188" s="15" t="s">
        <v>438</v>
      </c>
      <c r="D188" s="11" t="s">
        <v>278</v>
      </c>
      <c r="E188" s="11"/>
    </row>
    <row r="189" spans="2:5" ht="30.75" thickBot="1">
      <c r="B189" s="16"/>
      <c r="C189" s="15" t="s">
        <v>439</v>
      </c>
      <c r="D189" s="11" t="s">
        <v>278</v>
      </c>
      <c r="E189" s="11"/>
    </row>
    <row r="190" spans="2:5" ht="15.75" thickBot="1">
      <c r="B190" s="16"/>
      <c r="C190" s="15" t="s">
        <v>440</v>
      </c>
      <c r="D190" s="11" t="s">
        <v>278</v>
      </c>
      <c r="E190" s="11"/>
    </row>
    <row r="191" spans="2:5" ht="15.75" thickBot="1">
      <c r="B191" s="16"/>
      <c r="C191" s="15" t="s">
        <v>370</v>
      </c>
      <c r="D191" s="11" t="s">
        <v>278</v>
      </c>
      <c r="E191" s="11"/>
    </row>
    <row r="192" spans="2:5" ht="30.75" thickBot="1">
      <c r="B192" s="16"/>
      <c r="C192" s="15" t="s">
        <v>441</v>
      </c>
      <c r="D192" s="11" t="s">
        <v>278</v>
      </c>
      <c r="E192" s="11"/>
    </row>
    <row r="193" spans="2:5" ht="15.75" thickBot="1">
      <c r="B193" s="16"/>
      <c r="C193" s="15" t="s">
        <v>442</v>
      </c>
      <c r="D193" s="11" t="s">
        <v>278</v>
      </c>
      <c r="E193" s="11"/>
    </row>
    <row r="194" spans="2:5" ht="15.75" thickBot="1">
      <c r="B194" s="16"/>
      <c r="C194" s="15" t="s">
        <v>443</v>
      </c>
      <c r="D194" s="11" t="s">
        <v>278</v>
      </c>
      <c r="E194" s="11"/>
    </row>
    <row r="195" spans="2:5" ht="15.75" thickBot="1">
      <c r="B195" s="16"/>
      <c r="C195" s="15" t="s">
        <v>444</v>
      </c>
      <c r="D195" s="11" t="s">
        <v>278</v>
      </c>
      <c r="E195" s="11"/>
    </row>
    <row r="196" spans="2:5" ht="15.75" thickBot="1">
      <c r="B196" s="16"/>
      <c r="C196" s="15" t="s">
        <v>445</v>
      </c>
      <c r="D196" s="11" t="s">
        <v>278</v>
      </c>
      <c r="E196" s="11"/>
    </row>
    <row r="197" spans="2:5" ht="15.75" thickBot="1">
      <c r="B197" s="16"/>
      <c r="C197" s="15" t="s">
        <v>446</v>
      </c>
      <c r="D197" s="11" t="s">
        <v>278</v>
      </c>
      <c r="E197" s="11"/>
    </row>
    <row r="198" spans="2:5" ht="15.75" thickBot="1">
      <c r="B198" s="16"/>
      <c r="C198" s="15" t="s">
        <v>407</v>
      </c>
      <c r="D198" s="11" t="s">
        <v>278</v>
      </c>
      <c r="E198" s="11"/>
    </row>
    <row r="199" spans="2:5" ht="45.75" thickBot="1">
      <c r="B199" s="16"/>
      <c r="C199" s="15" t="s">
        <v>447</v>
      </c>
      <c r="D199" s="11" t="s">
        <v>448</v>
      </c>
      <c r="E199" s="11"/>
    </row>
    <row r="200" spans="2:5" ht="45.75" thickBot="1">
      <c r="B200" s="16"/>
      <c r="C200" s="15" t="s">
        <v>449</v>
      </c>
      <c r="D200" s="11" t="s">
        <v>195</v>
      </c>
      <c r="E200" s="11"/>
    </row>
    <row r="201" spans="2:5" ht="30.75" thickBot="1">
      <c r="B201" s="16"/>
      <c r="C201" s="15" t="s">
        <v>450</v>
      </c>
      <c r="D201" s="11" t="s">
        <v>451</v>
      </c>
      <c r="E201" s="11"/>
    </row>
    <row r="202" spans="2:5" ht="45.75" thickBot="1">
      <c r="B202" s="16"/>
      <c r="C202" s="15" t="s">
        <v>452</v>
      </c>
      <c r="D202" s="11" t="s">
        <v>195</v>
      </c>
      <c r="E202" s="11"/>
    </row>
    <row r="203" spans="2:5" ht="45.75" thickBot="1">
      <c r="B203" s="16"/>
      <c r="C203" s="15" t="s">
        <v>453</v>
      </c>
      <c r="D203" s="11" t="s">
        <v>278</v>
      </c>
      <c r="E203" s="11"/>
    </row>
    <row r="204" spans="2:5" ht="15.75" thickBot="1">
      <c r="B204" s="16"/>
      <c r="C204" s="15" t="s">
        <v>454</v>
      </c>
      <c r="D204" s="11" t="s">
        <v>278</v>
      </c>
      <c r="E204" s="11"/>
    </row>
    <row r="205" spans="2:5" ht="15.75" thickBot="1">
      <c r="B205" s="16"/>
      <c r="C205" s="15" t="s">
        <v>455</v>
      </c>
      <c r="D205" s="11" t="s">
        <v>448</v>
      </c>
      <c r="E205" s="11"/>
    </row>
    <row r="206" spans="2:5" ht="15.75" thickBot="1">
      <c r="B206" s="16"/>
      <c r="C206" s="15" t="s">
        <v>456</v>
      </c>
      <c r="D206" s="11" t="s">
        <v>278</v>
      </c>
      <c r="E206" s="11"/>
    </row>
    <row r="207" spans="2:5" ht="15.75" thickBot="1">
      <c r="B207" s="16"/>
      <c r="C207" s="15" t="s">
        <v>457</v>
      </c>
      <c r="D207" s="11" t="s">
        <v>278</v>
      </c>
      <c r="E207" s="11"/>
    </row>
    <row r="208" spans="2:5" ht="15.75" thickBot="1">
      <c r="B208" s="16"/>
      <c r="C208" s="15" t="s">
        <v>458</v>
      </c>
      <c r="D208" s="11" t="s">
        <v>278</v>
      </c>
      <c r="E208" s="11"/>
    </row>
    <row r="209" spans="2:5" ht="60.75" thickBot="1">
      <c r="B209" s="16"/>
      <c r="C209" s="15" t="s">
        <v>459</v>
      </c>
      <c r="D209" s="11" t="s">
        <v>448</v>
      </c>
      <c r="E209" s="11"/>
    </row>
    <row r="210" spans="2:5" ht="30.75" thickBot="1">
      <c r="B210" s="16"/>
      <c r="C210" s="15" t="s">
        <v>460</v>
      </c>
      <c r="D210" s="11" t="s">
        <v>278</v>
      </c>
      <c r="E210" s="11"/>
    </row>
    <row r="211" spans="2:5" ht="15.75" thickBot="1">
      <c r="B211" s="16"/>
      <c r="C211" s="15" t="s">
        <v>461</v>
      </c>
      <c r="D211" s="11" t="s">
        <v>278</v>
      </c>
      <c r="E211" s="11"/>
    </row>
    <row r="212" spans="2:5" ht="15.75" thickBot="1">
      <c r="B212" s="16"/>
      <c r="C212" s="15" t="s">
        <v>462</v>
      </c>
      <c r="D212" s="11" t="s">
        <v>278</v>
      </c>
      <c r="E212" s="11"/>
    </row>
    <row r="213" spans="2:5" ht="15.75" thickBot="1">
      <c r="B213" s="16"/>
      <c r="C213" s="15" t="s">
        <v>463</v>
      </c>
      <c r="D213" s="11" t="s">
        <v>278</v>
      </c>
      <c r="E213" s="11"/>
    </row>
    <row r="214" spans="2:5" ht="15.75" thickBot="1">
      <c r="B214" s="16"/>
      <c r="C214" s="15" t="s">
        <v>200</v>
      </c>
      <c r="D214" s="11" t="s">
        <v>278</v>
      </c>
      <c r="E214" s="11"/>
    </row>
    <row r="215" spans="2:5" ht="15.75" thickBot="1">
      <c r="B215" s="16"/>
      <c r="C215" s="15" t="s">
        <v>201</v>
      </c>
      <c r="D215" s="11" t="s">
        <v>278</v>
      </c>
      <c r="E215" s="11"/>
    </row>
    <row r="216" spans="2:5" ht="15.75" thickBot="1">
      <c r="B216" s="16"/>
      <c r="C216" s="15" t="s">
        <v>464</v>
      </c>
      <c r="D216" s="11" t="s">
        <v>278</v>
      </c>
      <c r="E216" s="11"/>
    </row>
    <row r="217" spans="2:5" ht="15.75" thickBot="1">
      <c r="B217" s="16"/>
      <c r="C217" s="15" t="s">
        <v>465</v>
      </c>
      <c r="D217" s="11" t="s">
        <v>278</v>
      </c>
      <c r="E217" s="11"/>
    </row>
    <row r="218" spans="2:5" ht="15.75" thickBot="1">
      <c r="B218" s="16"/>
      <c r="C218" s="15" t="s">
        <v>466</v>
      </c>
      <c r="D218" s="11" t="s">
        <v>278</v>
      </c>
      <c r="E218" s="11"/>
    </row>
    <row r="219" spans="2:5" ht="30.75" thickBot="1">
      <c r="B219" s="16"/>
      <c r="C219" s="15" t="s">
        <v>467</v>
      </c>
      <c r="D219" s="11" t="s">
        <v>278</v>
      </c>
      <c r="E219" s="11"/>
    </row>
    <row r="220" spans="2:5" ht="60.75" thickBot="1">
      <c r="B220" s="16"/>
      <c r="C220" s="15" t="s">
        <v>468</v>
      </c>
      <c r="D220" s="11" t="s">
        <v>195</v>
      </c>
      <c r="E220" s="11"/>
    </row>
    <row r="221" spans="2:5" ht="60.75" thickBot="1">
      <c r="B221" s="16"/>
      <c r="C221" s="15" t="s">
        <v>469</v>
      </c>
      <c r="D221" s="11" t="s">
        <v>278</v>
      </c>
      <c r="E221" s="11"/>
    </row>
    <row r="222" spans="2:5" ht="15.75" thickBot="1">
      <c r="B222" s="16"/>
      <c r="C222" s="15" t="s">
        <v>470</v>
      </c>
      <c r="D222" s="11" t="s">
        <v>278</v>
      </c>
      <c r="E222" s="11"/>
    </row>
    <row r="223" spans="2:5" ht="46.5" customHeight="1" thickBot="1">
      <c r="B223" s="16"/>
      <c r="C223" s="15" t="s">
        <v>471</v>
      </c>
      <c r="D223" s="11" t="s">
        <v>448</v>
      </c>
      <c r="E223" s="11"/>
    </row>
    <row r="224" spans="2:5" ht="15.75" thickBot="1">
      <c r="B224" s="16"/>
      <c r="C224" s="15" t="s">
        <v>472</v>
      </c>
      <c r="D224" s="11" t="s">
        <v>448</v>
      </c>
      <c r="E224" s="11"/>
    </row>
    <row r="225" spans="2:5" ht="15.75" thickBot="1">
      <c r="B225" s="16"/>
      <c r="C225" s="15" t="s">
        <v>473</v>
      </c>
      <c r="D225" s="11" t="s">
        <v>278</v>
      </c>
      <c r="E225" s="11"/>
    </row>
    <row r="226" spans="2:5" ht="15.75" thickBot="1">
      <c r="B226" s="16"/>
      <c r="C226" s="15" t="s">
        <v>474</v>
      </c>
      <c r="D226" s="11" t="s">
        <v>278</v>
      </c>
      <c r="E226" s="11"/>
    </row>
    <row r="227" spans="2:5" ht="30.75" thickBot="1">
      <c r="B227" s="16"/>
      <c r="C227" s="15" t="s">
        <v>212</v>
      </c>
      <c r="D227" s="11" t="s">
        <v>278</v>
      </c>
      <c r="E227" s="11"/>
    </row>
    <row r="228" spans="2:5" ht="30.75" thickBot="1">
      <c r="B228" s="16"/>
      <c r="C228" s="15" t="s">
        <v>475</v>
      </c>
      <c r="D228" s="11" t="s">
        <v>278</v>
      </c>
      <c r="E228" s="11"/>
    </row>
    <row r="229" spans="2:5" ht="15.75" thickBot="1">
      <c r="B229" s="16"/>
      <c r="C229" s="15" t="s">
        <v>476</v>
      </c>
      <c r="D229" s="11" t="s">
        <v>278</v>
      </c>
      <c r="E229" s="11"/>
    </row>
    <row r="230" spans="2:5" ht="45.75" thickBot="1">
      <c r="B230" s="16"/>
      <c r="C230" s="15" t="s">
        <v>477</v>
      </c>
      <c r="D230" s="11" t="s">
        <v>448</v>
      </c>
      <c r="E230" s="11"/>
    </row>
    <row r="231" spans="2:5" ht="15.75" thickBot="1">
      <c r="B231" s="16"/>
      <c r="C231" s="15" t="s">
        <v>478</v>
      </c>
      <c r="D231" s="11" t="s">
        <v>278</v>
      </c>
      <c r="E231" s="11"/>
    </row>
    <row r="232" spans="2:5" ht="15.75" thickBot="1">
      <c r="B232" s="16"/>
      <c r="C232" s="15" t="s">
        <v>479</v>
      </c>
      <c r="D232" s="11" t="s">
        <v>278</v>
      </c>
      <c r="E232" s="11"/>
    </row>
    <row r="233" spans="2:5" ht="15.75" thickBot="1">
      <c r="B233" s="16"/>
      <c r="C233" s="15" t="s">
        <v>480</v>
      </c>
      <c r="D233" s="11" t="s">
        <v>278</v>
      </c>
      <c r="E233" s="11"/>
    </row>
    <row r="234" spans="2:5" ht="45.75" thickBot="1">
      <c r="B234" s="16"/>
      <c r="C234" s="15" t="s">
        <v>481</v>
      </c>
      <c r="D234" s="11" t="s">
        <v>278</v>
      </c>
      <c r="E234" s="11"/>
    </row>
    <row r="235" spans="2:5" ht="15.75" thickBot="1">
      <c r="B235" s="16"/>
      <c r="C235" s="15" t="s">
        <v>482</v>
      </c>
      <c r="D235" s="11" t="s">
        <v>278</v>
      </c>
      <c r="E235" s="11"/>
    </row>
    <row r="236" spans="2:5" ht="30.75" thickBot="1">
      <c r="B236" s="16"/>
      <c r="C236" s="15" t="s">
        <v>483</v>
      </c>
      <c r="D236" s="11" t="s">
        <v>278</v>
      </c>
      <c r="E236" s="11"/>
    </row>
    <row r="237" spans="2:5" ht="30.75" thickBot="1">
      <c r="B237" s="16"/>
      <c r="C237" s="15" t="s">
        <v>484</v>
      </c>
      <c r="D237" s="11" t="s">
        <v>278</v>
      </c>
      <c r="E237" s="11"/>
    </row>
    <row r="238" spans="2:5" ht="15.75" thickBot="1">
      <c r="B238" s="16"/>
      <c r="C238" s="15" t="s">
        <v>485</v>
      </c>
      <c r="D238" s="11" t="s">
        <v>278</v>
      </c>
      <c r="E238" s="11"/>
    </row>
    <row r="239" spans="2:5" ht="30.75" thickBot="1">
      <c r="B239" s="16"/>
      <c r="C239" s="15" t="s">
        <v>486</v>
      </c>
      <c r="D239" s="11" t="s">
        <v>448</v>
      </c>
      <c r="E239" s="11"/>
    </row>
    <row r="240" spans="2:5" ht="45.75" thickBot="1">
      <c r="B240" s="16"/>
      <c r="C240" s="15" t="s">
        <v>487</v>
      </c>
      <c r="D240" s="11" t="s">
        <v>278</v>
      </c>
      <c r="E240" s="11"/>
    </row>
    <row r="241" spans="2:5" ht="45.75" thickBot="1">
      <c r="B241" s="16"/>
      <c r="C241" s="15" t="s">
        <v>488</v>
      </c>
      <c r="D241" s="11" t="s">
        <v>278</v>
      </c>
      <c r="E241" s="11"/>
    </row>
    <row r="242" spans="2:5" ht="60.75" thickBot="1">
      <c r="B242" s="16"/>
      <c r="C242" s="15" t="s">
        <v>489</v>
      </c>
      <c r="D242" s="11" t="s">
        <v>278</v>
      </c>
      <c r="E242" s="11"/>
    </row>
    <row r="243" spans="2:5" ht="30.75" thickBot="1">
      <c r="B243" s="16"/>
      <c r="C243" s="15" t="s">
        <v>490</v>
      </c>
      <c r="D243" s="11" t="s">
        <v>278</v>
      </c>
      <c r="E243" s="11"/>
    </row>
    <row r="244" spans="2:5" ht="15.75" thickBot="1">
      <c r="B244" s="16"/>
      <c r="C244" s="15" t="s">
        <v>491</v>
      </c>
      <c r="D244" s="11" t="s">
        <v>278</v>
      </c>
      <c r="E244" s="11"/>
    </row>
    <row r="245" spans="2:5" ht="30.75" thickBot="1">
      <c r="B245" s="16"/>
      <c r="C245" s="15" t="s">
        <v>492</v>
      </c>
      <c r="D245" s="11" t="s">
        <v>278</v>
      </c>
      <c r="E245" s="11"/>
    </row>
    <row r="246" spans="2:5" ht="30.75" thickBot="1">
      <c r="B246" s="16"/>
      <c r="C246" s="15" t="s">
        <v>493</v>
      </c>
      <c r="D246" s="11" t="s">
        <v>278</v>
      </c>
      <c r="E246" s="11"/>
    </row>
    <row r="247" spans="2:5" ht="15.75" thickBot="1">
      <c r="B247" s="16"/>
      <c r="C247" s="15" t="s">
        <v>494</v>
      </c>
      <c r="D247" s="11" t="s">
        <v>278</v>
      </c>
      <c r="E247" s="11"/>
    </row>
    <row r="248" spans="2:5" ht="30.75" thickBot="1">
      <c r="B248" s="16"/>
      <c r="C248" s="15" t="s">
        <v>495</v>
      </c>
      <c r="D248" s="11" t="s">
        <v>278</v>
      </c>
      <c r="E248" s="11"/>
    </row>
    <row r="249" spans="2:5" ht="30.75" thickBot="1">
      <c r="B249" s="16"/>
      <c r="C249" s="15" t="s">
        <v>496</v>
      </c>
      <c r="D249" s="11" t="s">
        <v>278</v>
      </c>
      <c r="E249" s="11"/>
    </row>
    <row r="250" spans="2:5" ht="15.75" thickBot="1">
      <c r="B250" s="16"/>
      <c r="C250" s="15" t="s">
        <v>497</v>
      </c>
      <c r="D250" s="11" t="s">
        <v>278</v>
      </c>
      <c r="E250" s="11"/>
    </row>
    <row r="251" spans="2:5" ht="15.75" thickBot="1">
      <c r="B251" s="16"/>
      <c r="C251" s="15" t="s">
        <v>498</v>
      </c>
      <c r="D251" s="11" t="s">
        <v>278</v>
      </c>
      <c r="E251" s="11"/>
    </row>
    <row r="252" spans="2:5" ht="15.75" thickBot="1">
      <c r="B252" s="16"/>
      <c r="C252" s="15" t="s">
        <v>499</v>
      </c>
      <c r="D252" s="11" t="s">
        <v>278</v>
      </c>
      <c r="E252" s="11"/>
    </row>
    <row r="253" spans="2:5" ht="15.75" thickBot="1">
      <c r="B253" s="16"/>
      <c r="C253" s="15" t="s">
        <v>500</v>
      </c>
      <c r="D253" s="11" t="s">
        <v>278</v>
      </c>
      <c r="E253" s="11"/>
    </row>
    <row r="254" spans="2:5" ht="15.75" thickBot="1">
      <c r="B254" s="16"/>
      <c r="C254" s="15" t="s">
        <v>501</v>
      </c>
      <c r="D254" s="11" t="s">
        <v>278</v>
      </c>
      <c r="E254" s="11"/>
    </row>
    <row r="255" spans="2:5" ht="30.75" thickBot="1">
      <c r="B255" s="16"/>
      <c r="C255" s="15" t="s">
        <v>502</v>
      </c>
      <c r="D255" s="11" t="s">
        <v>278</v>
      </c>
      <c r="E255" s="11"/>
    </row>
    <row r="256" spans="2:5" ht="30.75" thickBot="1">
      <c r="B256" s="16"/>
      <c r="C256" s="15" t="s">
        <v>503</v>
      </c>
      <c r="D256" s="11" t="s">
        <v>278</v>
      </c>
      <c r="E256" s="11"/>
    </row>
    <row r="257" spans="2:5" ht="15.75" thickBot="1">
      <c r="B257" s="16"/>
      <c r="C257" s="15" t="s">
        <v>504</v>
      </c>
      <c r="D257" s="11" t="s">
        <v>278</v>
      </c>
      <c r="E257" s="11"/>
    </row>
    <row r="258" spans="2:5" ht="30.75" thickBot="1">
      <c r="B258" s="16"/>
      <c r="C258" s="15" t="s">
        <v>505</v>
      </c>
      <c r="D258" s="11" t="s">
        <v>278</v>
      </c>
      <c r="E258" s="11"/>
    </row>
    <row r="259" spans="2:5" ht="15.75" thickBot="1">
      <c r="B259" s="16"/>
      <c r="C259" s="15" t="s">
        <v>506</v>
      </c>
      <c r="D259" s="11" t="s">
        <v>278</v>
      </c>
      <c r="E259" s="11"/>
    </row>
    <row r="260" spans="2:5" ht="30.75" thickBot="1">
      <c r="B260" s="16"/>
      <c r="C260" s="15" t="s">
        <v>507</v>
      </c>
      <c r="D260" s="11" t="s">
        <v>278</v>
      </c>
      <c r="E260" s="11"/>
    </row>
    <row r="261" spans="2:5" ht="30.75" thickBot="1">
      <c r="B261" s="16"/>
      <c r="C261" s="15" t="s">
        <v>508</v>
      </c>
      <c r="D261" s="11" t="s">
        <v>278</v>
      </c>
      <c r="E261" s="11"/>
    </row>
    <row r="262" spans="2:5" ht="30.75" thickBot="1">
      <c r="B262" s="16"/>
      <c r="C262" s="15" t="s">
        <v>509</v>
      </c>
      <c r="D262" s="11" t="s">
        <v>278</v>
      </c>
      <c r="E262" s="11"/>
    </row>
    <row r="263" spans="2:5" ht="21" customHeight="1" thickBot="1">
      <c r="B263" s="16"/>
      <c r="C263" s="15" t="s">
        <v>510</v>
      </c>
      <c r="D263" s="11" t="s">
        <v>278</v>
      </c>
      <c r="E263" s="11"/>
    </row>
    <row r="264" spans="2:5" ht="30.75" thickBot="1">
      <c r="B264" s="16"/>
      <c r="C264" s="15" t="s">
        <v>511</v>
      </c>
      <c r="D264" s="11" t="s">
        <v>278</v>
      </c>
      <c r="E264" s="11"/>
    </row>
    <row r="265" spans="2:5" ht="30.75" thickBot="1">
      <c r="B265" s="16"/>
      <c r="C265" s="15" t="s">
        <v>512</v>
      </c>
      <c r="D265" s="11" t="s">
        <v>278</v>
      </c>
      <c r="E265" s="11"/>
    </row>
    <row r="266" spans="2:5" ht="15.75" thickBot="1">
      <c r="B266" s="16"/>
      <c r="C266" s="15" t="s">
        <v>513</v>
      </c>
      <c r="D266" s="11" t="s">
        <v>278</v>
      </c>
      <c r="E266" s="11"/>
    </row>
    <row r="267" spans="2:5" ht="30.75" thickBot="1">
      <c r="B267" s="16"/>
      <c r="C267" s="15" t="s">
        <v>514</v>
      </c>
      <c r="D267" s="11" t="s">
        <v>278</v>
      </c>
      <c r="E267" s="11"/>
    </row>
    <row r="268" spans="2:5" ht="30.75" thickBot="1">
      <c r="B268" s="16"/>
      <c r="C268" s="15" t="s">
        <v>204</v>
      </c>
      <c r="D268" s="11" t="s">
        <v>278</v>
      </c>
      <c r="E268" s="11"/>
    </row>
    <row r="269" spans="2:5" ht="30.75" thickBot="1">
      <c r="B269" s="16"/>
      <c r="C269" s="15" t="s">
        <v>515</v>
      </c>
      <c r="D269" s="11" t="s">
        <v>278</v>
      </c>
      <c r="E269" s="11"/>
    </row>
    <row r="270" spans="2:5" ht="30.75" thickBot="1">
      <c r="B270" s="16"/>
      <c r="C270" s="15" t="s">
        <v>516</v>
      </c>
      <c r="D270" s="11" t="s">
        <v>278</v>
      </c>
      <c r="E270" s="11"/>
    </row>
    <row r="271" spans="2:5" ht="15.75" thickBot="1">
      <c r="B271" s="16"/>
      <c r="C271" s="15" t="s">
        <v>517</v>
      </c>
      <c r="D271" s="11" t="s">
        <v>278</v>
      </c>
      <c r="E271" s="11"/>
    </row>
    <row r="272" spans="2:5" ht="15.75" thickBot="1">
      <c r="B272" s="16"/>
      <c r="C272" s="15" t="s">
        <v>518</v>
      </c>
      <c r="D272" s="11" t="s">
        <v>278</v>
      </c>
      <c r="E272" s="11"/>
    </row>
    <row r="273" spans="2:5" ht="15.75" thickBot="1">
      <c r="B273" s="16"/>
      <c r="C273" s="15" t="s">
        <v>519</v>
      </c>
      <c r="D273" s="11" t="s">
        <v>520</v>
      </c>
      <c r="E273" s="11"/>
    </row>
    <row r="274" spans="2:5" ht="30.75" thickBot="1">
      <c r="B274" s="16"/>
      <c r="C274" s="15" t="s">
        <v>521</v>
      </c>
      <c r="D274" s="11" t="s">
        <v>278</v>
      </c>
      <c r="E274" s="11"/>
    </row>
    <row r="275" spans="2:5" ht="30.75" thickBot="1">
      <c r="B275" s="16"/>
      <c r="C275" s="15" t="s">
        <v>522</v>
      </c>
      <c r="D275" s="11" t="s">
        <v>278</v>
      </c>
      <c r="E275" s="11"/>
    </row>
    <row r="276" spans="2:5" ht="15.75" thickBot="1">
      <c r="B276" s="16"/>
      <c r="C276" s="349" t="s">
        <v>523</v>
      </c>
      <c r="D276" s="350"/>
      <c r="E276" s="351"/>
    </row>
    <row r="277" spans="2:5" ht="15.75" thickBot="1">
      <c r="B277" s="16"/>
      <c r="C277" s="15" t="s">
        <v>524</v>
      </c>
      <c r="D277" s="11" t="s">
        <v>278</v>
      </c>
      <c r="E277" s="11"/>
    </row>
    <row r="278" spans="2:5" ht="15.75" thickBot="1">
      <c r="B278" s="16"/>
      <c r="C278" s="15" t="s">
        <v>525</v>
      </c>
      <c r="D278" s="11" t="s">
        <v>278</v>
      </c>
      <c r="E278" s="11"/>
    </row>
    <row r="279" spans="2:5" ht="15.75" thickBot="1">
      <c r="B279" s="16"/>
      <c r="C279" s="349" t="s">
        <v>526</v>
      </c>
      <c r="D279" s="350"/>
      <c r="E279" s="351"/>
    </row>
    <row r="280" spans="2:5" ht="30.75" thickBot="1">
      <c r="B280" s="16"/>
      <c r="C280" s="15" t="s">
        <v>527</v>
      </c>
      <c r="D280" s="11" t="s">
        <v>278</v>
      </c>
      <c r="E280" s="11"/>
    </row>
    <row r="281" spans="2:5" ht="15.75" thickBot="1">
      <c r="B281" s="16"/>
      <c r="C281" s="15" t="s">
        <v>528</v>
      </c>
      <c r="D281" s="11" t="s">
        <v>278</v>
      </c>
      <c r="E281" s="11"/>
    </row>
    <row r="282" spans="2:5" ht="30.75" thickBot="1">
      <c r="B282" s="16"/>
      <c r="C282" s="15" t="s">
        <v>529</v>
      </c>
      <c r="D282" s="11" t="s">
        <v>278</v>
      </c>
      <c r="E282" s="11"/>
    </row>
    <row r="283" spans="2:5" ht="15.75" thickBot="1">
      <c r="B283" s="16"/>
      <c r="C283" s="15" t="s">
        <v>530</v>
      </c>
      <c r="D283" s="11" t="s">
        <v>278</v>
      </c>
      <c r="E283" s="11"/>
    </row>
    <row r="284" spans="2:5" ht="31.5" customHeight="1" thickBot="1">
      <c r="B284" s="16"/>
      <c r="C284" s="15" t="s">
        <v>531</v>
      </c>
      <c r="D284" s="11" t="s">
        <v>278</v>
      </c>
      <c r="E284" s="11"/>
    </row>
    <row r="285" spans="2:5" ht="15.75" thickBot="1">
      <c r="B285" s="16"/>
      <c r="C285" s="349" t="s">
        <v>532</v>
      </c>
      <c r="D285" s="350"/>
      <c r="E285" s="351"/>
    </row>
    <row r="286" spans="2:5" ht="15.75" thickBot="1">
      <c r="B286" s="16"/>
      <c r="C286" s="15" t="s">
        <v>533</v>
      </c>
      <c r="D286" s="11" t="s">
        <v>278</v>
      </c>
      <c r="E286" s="11"/>
    </row>
    <row r="287" spans="2:5" ht="15.75" thickBot="1">
      <c r="B287" s="16"/>
      <c r="C287" s="15" t="s">
        <v>534</v>
      </c>
      <c r="D287" s="11" t="s">
        <v>278</v>
      </c>
      <c r="E287" s="11"/>
    </row>
    <row r="288" spans="2:5" ht="15.75" thickBot="1">
      <c r="B288" s="16"/>
      <c r="C288" s="15" t="s">
        <v>535</v>
      </c>
      <c r="D288" s="11" t="s">
        <v>278</v>
      </c>
      <c r="E288" s="11"/>
    </row>
    <row r="289" spans="2:5" ht="15.75" thickBot="1">
      <c r="B289" s="16"/>
      <c r="C289" s="15" t="s">
        <v>536</v>
      </c>
      <c r="D289" s="11" t="s">
        <v>278</v>
      </c>
      <c r="E289" s="11"/>
    </row>
    <row r="290" spans="2:5" ht="15.75" thickBot="1">
      <c r="B290" s="16"/>
      <c r="C290" s="349" t="s">
        <v>537</v>
      </c>
      <c r="D290" s="350"/>
      <c r="E290" s="351"/>
    </row>
    <row r="291" spans="2:5" ht="30.75" thickBot="1">
      <c r="B291" s="16"/>
      <c r="C291" s="15" t="s">
        <v>684</v>
      </c>
      <c r="D291" s="11" t="s">
        <v>278</v>
      </c>
      <c r="E291" s="11"/>
    </row>
    <row r="292" spans="2:5" ht="30.75" thickBot="1">
      <c r="B292" s="16"/>
      <c r="C292" s="15" t="s">
        <v>538</v>
      </c>
      <c r="D292" s="11" t="s">
        <v>278</v>
      </c>
      <c r="E292" s="11"/>
    </row>
    <row r="293" spans="2:5" ht="47.25" customHeight="1" thickBot="1">
      <c r="B293" s="16"/>
      <c r="C293" s="15" t="s">
        <v>539</v>
      </c>
      <c r="D293" s="11" t="s">
        <v>278</v>
      </c>
      <c r="E293" s="11"/>
    </row>
    <row r="294" spans="2:5" ht="60.75" thickBot="1">
      <c r="B294" s="16"/>
      <c r="C294" s="15" t="s">
        <v>540</v>
      </c>
      <c r="D294" s="11" t="s">
        <v>278</v>
      </c>
      <c r="E294" s="11"/>
    </row>
    <row r="295" spans="2:5" ht="15.75" thickBot="1">
      <c r="B295" s="16"/>
      <c r="C295" s="15" t="s">
        <v>541</v>
      </c>
      <c r="D295" s="11" t="s">
        <v>278</v>
      </c>
      <c r="E295" s="11"/>
    </row>
    <row r="296" spans="2:5" ht="15.75" thickBot="1">
      <c r="B296" s="16"/>
      <c r="C296" s="15" t="s">
        <v>542</v>
      </c>
      <c r="D296" s="11" t="s">
        <v>278</v>
      </c>
      <c r="E296" s="11"/>
    </row>
    <row r="297" spans="2:5" ht="15.75" thickBot="1">
      <c r="B297" s="16"/>
      <c r="C297" s="15" t="s">
        <v>543</v>
      </c>
      <c r="D297" s="11" t="s">
        <v>278</v>
      </c>
      <c r="E297" s="11"/>
    </row>
    <row r="298" spans="2:5" ht="30.75" thickBot="1">
      <c r="B298" s="16"/>
      <c r="C298" s="15" t="s">
        <v>544</v>
      </c>
      <c r="D298" s="11" t="s">
        <v>278</v>
      </c>
      <c r="E298" s="11"/>
    </row>
    <row r="299" spans="2:5" ht="30.75" thickBot="1">
      <c r="B299" s="16"/>
      <c r="C299" s="15" t="s">
        <v>545</v>
      </c>
      <c r="D299" s="11" t="s">
        <v>278</v>
      </c>
      <c r="E299" s="11"/>
    </row>
    <row r="300" spans="2:5" ht="30.75" thickBot="1">
      <c r="B300" s="16"/>
      <c r="C300" s="15" t="s">
        <v>546</v>
      </c>
      <c r="D300" s="11" t="s">
        <v>278</v>
      </c>
      <c r="E300" s="11"/>
    </row>
    <row r="301" spans="2:5" ht="15.75" thickBot="1">
      <c r="B301" s="16"/>
      <c r="C301" s="15" t="s">
        <v>547</v>
      </c>
      <c r="D301" s="11" t="s">
        <v>278</v>
      </c>
      <c r="E301" s="11"/>
    </row>
    <row r="302" spans="2:5" ht="30.75" thickBot="1">
      <c r="B302" s="16"/>
      <c r="C302" s="15" t="s">
        <v>548</v>
      </c>
      <c r="D302" s="11" t="s">
        <v>278</v>
      </c>
      <c r="E302" s="11"/>
    </row>
    <row r="303" spans="2:5" ht="30.75" thickBot="1">
      <c r="B303" s="16"/>
      <c r="C303" s="15" t="s">
        <v>549</v>
      </c>
      <c r="D303" s="11" t="s">
        <v>278</v>
      </c>
      <c r="E303" s="11"/>
    </row>
    <row r="304" spans="2:5" ht="15.75" thickBot="1">
      <c r="B304" s="15">
        <v>7</v>
      </c>
      <c r="C304" s="349" t="s">
        <v>550</v>
      </c>
      <c r="D304" s="350"/>
      <c r="E304" s="351"/>
    </row>
    <row r="305" spans="2:5" ht="15.75" thickBot="1">
      <c r="B305" s="16"/>
      <c r="C305" s="15" t="s">
        <v>551</v>
      </c>
      <c r="D305" s="11" t="s">
        <v>278</v>
      </c>
      <c r="E305" s="11"/>
    </row>
    <row r="306" spans="2:5" ht="15.75" thickBot="1">
      <c r="B306" s="16"/>
      <c r="C306" s="15" t="s">
        <v>552</v>
      </c>
      <c r="D306" s="11" t="s">
        <v>278</v>
      </c>
      <c r="E306" s="11"/>
    </row>
    <row r="307" spans="2:5" ht="15.75" thickBot="1">
      <c r="B307" s="16"/>
      <c r="C307" s="15" t="s">
        <v>553</v>
      </c>
      <c r="D307" s="11" t="s">
        <v>278</v>
      </c>
      <c r="E307" s="11"/>
    </row>
    <row r="308" spans="2:5" ht="15.75" thickBot="1">
      <c r="B308" s="16"/>
      <c r="C308" s="15" t="s">
        <v>554</v>
      </c>
      <c r="D308" s="11" t="s">
        <v>278</v>
      </c>
      <c r="E308" s="11"/>
    </row>
    <row r="309" spans="2:5" ht="15.75" thickBot="1">
      <c r="B309" s="16"/>
      <c r="C309" s="15" t="s">
        <v>555</v>
      </c>
      <c r="D309" s="11" t="s">
        <v>278</v>
      </c>
      <c r="E309" s="11"/>
    </row>
    <row r="310" spans="2:5" ht="15.75" thickBot="1">
      <c r="B310" s="16"/>
      <c r="C310" s="15" t="s">
        <v>556</v>
      </c>
      <c r="D310" s="11" t="s">
        <v>278</v>
      </c>
      <c r="E310" s="11"/>
    </row>
    <row r="311" spans="2:5" ht="69" customHeight="1" thickBot="1">
      <c r="B311" s="16"/>
      <c r="C311" s="15" t="s">
        <v>557</v>
      </c>
      <c r="D311" s="11" t="s">
        <v>278</v>
      </c>
      <c r="E311" s="11"/>
    </row>
    <row r="312" spans="2:5" ht="64.5" customHeight="1" thickBot="1">
      <c r="B312" s="16"/>
      <c r="C312" s="15" t="s">
        <v>558</v>
      </c>
      <c r="D312" s="11" t="s">
        <v>278</v>
      </c>
      <c r="E312" s="11"/>
    </row>
    <row r="313" spans="2:5" ht="68.25" customHeight="1" thickBot="1">
      <c r="B313" s="16"/>
      <c r="C313" s="15" t="s">
        <v>559</v>
      </c>
      <c r="D313" s="11" t="s">
        <v>278</v>
      </c>
      <c r="E313" s="11"/>
    </row>
    <row r="314" spans="2:5" ht="60.75" thickBot="1">
      <c r="B314" s="16"/>
      <c r="C314" s="15" t="s">
        <v>560</v>
      </c>
      <c r="D314" s="11" t="s">
        <v>278</v>
      </c>
      <c r="E314" s="11"/>
    </row>
    <row r="315" spans="2:5" ht="57.75" customHeight="1" thickBot="1">
      <c r="B315" s="16"/>
      <c r="C315" s="15" t="s">
        <v>561</v>
      </c>
      <c r="D315" s="11" t="s">
        <v>278</v>
      </c>
      <c r="E315" s="11"/>
    </row>
    <row r="316" spans="2:5" ht="40.5" customHeight="1" thickBot="1">
      <c r="B316" s="16"/>
      <c r="C316" s="15" t="s">
        <v>562</v>
      </c>
      <c r="D316" s="11" t="s">
        <v>278</v>
      </c>
      <c r="E316" s="11"/>
    </row>
    <row r="317" spans="2:5" ht="15.75" thickBot="1">
      <c r="B317" s="16"/>
      <c r="C317" s="15" t="s">
        <v>563</v>
      </c>
      <c r="D317" s="11" t="s">
        <v>278</v>
      </c>
      <c r="E317" s="11"/>
    </row>
    <row r="318" spans="2:5" ht="15.75" thickBot="1">
      <c r="B318" s="16"/>
      <c r="C318" s="15" t="s">
        <v>564</v>
      </c>
      <c r="D318" s="11" t="s">
        <v>278</v>
      </c>
      <c r="E318" s="11"/>
    </row>
    <row r="319" spans="2:5" ht="30.75" thickBot="1">
      <c r="B319" s="16"/>
      <c r="C319" s="15" t="s">
        <v>565</v>
      </c>
      <c r="D319" s="11" t="s">
        <v>278</v>
      </c>
      <c r="E319" s="11"/>
    </row>
    <row r="320" spans="2:5" ht="15.75" thickBot="1">
      <c r="B320" s="16"/>
      <c r="C320" s="15" t="s">
        <v>566</v>
      </c>
      <c r="D320" s="11" t="s">
        <v>278</v>
      </c>
      <c r="E320" s="11"/>
    </row>
    <row r="321" spans="2:5" ht="15.75" thickBot="1">
      <c r="B321" s="16"/>
      <c r="C321" s="15" t="s">
        <v>567</v>
      </c>
      <c r="D321" s="11" t="s">
        <v>278</v>
      </c>
      <c r="E321" s="11"/>
    </row>
    <row r="322" spans="2:5" ht="30.75" thickBot="1">
      <c r="B322" s="16"/>
      <c r="C322" s="15" t="s">
        <v>568</v>
      </c>
      <c r="D322" s="11" t="s">
        <v>278</v>
      </c>
      <c r="E322" s="11"/>
    </row>
    <row r="323" spans="2:5" ht="15.75" thickBot="1">
      <c r="B323" s="16"/>
      <c r="C323" s="15" t="s">
        <v>569</v>
      </c>
      <c r="D323" s="11" t="s">
        <v>278</v>
      </c>
      <c r="E323" s="11"/>
    </row>
    <row r="324" spans="2:5" ht="15.75" thickBot="1">
      <c r="B324" s="16"/>
      <c r="C324" s="15" t="s">
        <v>570</v>
      </c>
      <c r="D324" s="11" t="s">
        <v>278</v>
      </c>
      <c r="E324" s="11"/>
    </row>
    <row r="325" spans="2:5" ht="30.75" thickBot="1">
      <c r="B325" s="16"/>
      <c r="C325" s="15" t="s">
        <v>571</v>
      </c>
      <c r="D325" s="11" t="s">
        <v>278</v>
      </c>
      <c r="E325" s="11"/>
    </row>
    <row r="326" spans="2:5" ht="15.75" thickBot="1">
      <c r="B326" s="16"/>
      <c r="C326" s="15" t="s">
        <v>572</v>
      </c>
      <c r="D326" s="11" t="s">
        <v>278</v>
      </c>
      <c r="E326" s="11"/>
    </row>
    <row r="327" spans="2:5" ht="15.75" thickBot="1">
      <c r="B327" s="16"/>
      <c r="C327" s="15" t="s">
        <v>573</v>
      </c>
      <c r="D327" s="11" t="s">
        <v>278</v>
      </c>
      <c r="E327" s="11"/>
    </row>
    <row r="328" spans="2:5" ht="15.75" thickBot="1">
      <c r="B328" s="16"/>
      <c r="C328" s="15" t="s">
        <v>574</v>
      </c>
      <c r="D328" s="11" t="s">
        <v>278</v>
      </c>
      <c r="E328" s="11"/>
    </row>
    <row r="329" spans="2:5" ht="15.75" thickBot="1">
      <c r="B329" s="16"/>
      <c r="C329" s="15" t="s">
        <v>575</v>
      </c>
      <c r="D329" s="11" t="s">
        <v>278</v>
      </c>
      <c r="E329" s="11"/>
    </row>
    <row r="330" spans="2:5" ht="45.75" thickBot="1">
      <c r="B330" s="16"/>
      <c r="C330" s="15" t="s">
        <v>576</v>
      </c>
      <c r="D330" s="11" t="s">
        <v>278</v>
      </c>
      <c r="E330" s="11"/>
    </row>
    <row r="331" spans="2:5" ht="45.75" thickBot="1">
      <c r="B331" s="16"/>
      <c r="C331" s="15" t="s">
        <v>577</v>
      </c>
      <c r="D331" s="11" t="s">
        <v>278</v>
      </c>
      <c r="E331" s="11"/>
    </row>
    <row r="332" spans="2:5" ht="30.75" thickBot="1">
      <c r="B332" s="16"/>
      <c r="C332" s="15" t="s">
        <v>578</v>
      </c>
      <c r="D332" s="11" t="s">
        <v>278</v>
      </c>
      <c r="E332" s="11"/>
    </row>
    <row r="333" spans="2:5" ht="30.75" thickBot="1">
      <c r="B333" s="16"/>
      <c r="C333" s="15" t="s">
        <v>579</v>
      </c>
      <c r="D333" s="11" t="s">
        <v>278</v>
      </c>
      <c r="E333" s="11"/>
    </row>
    <row r="334" spans="2:5" ht="30.75" thickBot="1">
      <c r="B334" s="16"/>
      <c r="C334" s="15" t="s">
        <v>580</v>
      </c>
      <c r="D334" s="11" t="s">
        <v>278</v>
      </c>
      <c r="E334" s="11"/>
    </row>
    <row r="335" spans="2:5" ht="15.75" thickBot="1">
      <c r="B335" s="16"/>
      <c r="C335" s="15" t="s">
        <v>581</v>
      </c>
      <c r="D335" s="11" t="s">
        <v>278</v>
      </c>
      <c r="E335" s="11"/>
    </row>
    <row r="336" spans="2:5" ht="15.75" thickBot="1">
      <c r="B336" s="16"/>
      <c r="C336" s="15" t="s">
        <v>582</v>
      </c>
      <c r="D336" s="11" t="s">
        <v>278</v>
      </c>
      <c r="E336" s="11"/>
    </row>
    <row r="337" spans="2:5" ht="15.75" thickBot="1">
      <c r="B337" s="16"/>
      <c r="C337" s="15" t="s">
        <v>583</v>
      </c>
      <c r="D337" s="11" t="s">
        <v>278</v>
      </c>
      <c r="E337" s="11"/>
    </row>
    <row r="338" spans="2:5" ht="15.75" thickBot="1">
      <c r="B338" s="16"/>
      <c r="C338" s="15" t="s">
        <v>584</v>
      </c>
      <c r="D338" s="11" t="s">
        <v>278</v>
      </c>
      <c r="E338" s="11"/>
    </row>
    <row r="339" spans="2:5" ht="45.75" thickBot="1">
      <c r="B339" s="16"/>
      <c r="C339" s="15" t="s">
        <v>585</v>
      </c>
      <c r="D339" s="11" t="s">
        <v>278</v>
      </c>
      <c r="E339" s="11"/>
    </row>
    <row r="340" spans="2:5" ht="45.75" thickBot="1">
      <c r="B340" s="16"/>
      <c r="C340" s="15" t="s">
        <v>586</v>
      </c>
      <c r="D340" s="11" t="s">
        <v>278</v>
      </c>
      <c r="E340" s="11"/>
    </row>
    <row r="341" spans="2:5" ht="45.75" thickBot="1">
      <c r="B341" s="16"/>
      <c r="C341" s="15" t="s">
        <v>587</v>
      </c>
      <c r="D341" s="11" t="s">
        <v>278</v>
      </c>
      <c r="E341" s="11"/>
    </row>
    <row r="342" spans="2:5" ht="15.75" thickBot="1">
      <c r="B342" s="16"/>
      <c r="C342" s="15" t="s">
        <v>537</v>
      </c>
      <c r="D342" s="12"/>
      <c r="E342" s="12"/>
    </row>
    <row r="343" spans="2:5" ht="15.75" thickBot="1">
      <c r="B343" s="16"/>
      <c r="C343" s="15" t="s">
        <v>217</v>
      </c>
      <c r="D343" s="11" t="s">
        <v>278</v>
      </c>
      <c r="E343" s="11"/>
    </row>
    <row r="344" spans="2:5" ht="15.75" thickBot="1">
      <c r="B344" s="16"/>
      <c r="C344" s="15" t="s">
        <v>218</v>
      </c>
      <c r="D344" s="11" t="s">
        <v>278</v>
      </c>
      <c r="E344" s="11"/>
    </row>
    <row r="345" spans="2:5" ht="15.75" thickBot="1">
      <c r="B345" s="16"/>
      <c r="C345" s="15" t="s">
        <v>219</v>
      </c>
      <c r="D345" s="11" t="s">
        <v>278</v>
      </c>
      <c r="E345" s="11"/>
    </row>
    <row r="346" spans="2:5" ht="15.75" thickBot="1">
      <c r="B346" s="16"/>
      <c r="C346" s="15" t="s">
        <v>221</v>
      </c>
      <c r="D346" s="11" t="s">
        <v>278</v>
      </c>
      <c r="E346" s="11"/>
    </row>
    <row r="347" spans="2:5" ht="15.75" thickBot="1">
      <c r="B347" s="16"/>
      <c r="C347" s="15" t="s">
        <v>434</v>
      </c>
      <c r="D347" s="11" t="s">
        <v>278</v>
      </c>
      <c r="E347" s="11"/>
    </row>
    <row r="348" spans="2:5" ht="30.75" thickBot="1">
      <c r="B348" s="16"/>
      <c r="C348" s="15" t="s">
        <v>588</v>
      </c>
      <c r="D348" s="11" t="s">
        <v>278</v>
      </c>
      <c r="E348" s="11"/>
    </row>
    <row r="349" spans="2:5" ht="15.75" thickBot="1">
      <c r="B349" s="16"/>
      <c r="C349" s="15" t="s">
        <v>589</v>
      </c>
      <c r="D349" s="11" t="s">
        <v>278</v>
      </c>
      <c r="E349" s="11"/>
    </row>
    <row r="350" spans="2:5" ht="30.75" thickBot="1">
      <c r="B350" s="16"/>
      <c r="C350" s="15" t="s">
        <v>222</v>
      </c>
      <c r="D350" s="11" t="s">
        <v>278</v>
      </c>
      <c r="E350" s="11"/>
    </row>
    <row r="351" spans="2:5" ht="15.75" thickBot="1">
      <c r="B351" s="16"/>
      <c r="C351" s="15" t="s">
        <v>227</v>
      </c>
      <c r="D351" s="11" t="s">
        <v>278</v>
      </c>
      <c r="E351" s="11"/>
    </row>
    <row r="352" spans="2:5" ht="15.75" thickBot="1">
      <c r="B352" s="16"/>
      <c r="C352" s="15" t="s">
        <v>590</v>
      </c>
      <c r="D352" s="12"/>
      <c r="E352" s="12"/>
    </row>
    <row r="353" spans="2:5" ht="45.75" thickBot="1">
      <c r="B353" s="16"/>
      <c r="C353" s="15" t="s">
        <v>591</v>
      </c>
      <c r="D353" s="11" t="s">
        <v>278</v>
      </c>
      <c r="E353" s="11"/>
    </row>
    <row r="354" spans="2:5" ht="30.75" thickBot="1">
      <c r="B354" s="16"/>
      <c r="C354" s="15" t="s">
        <v>592</v>
      </c>
      <c r="D354" s="11" t="s">
        <v>278</v>
      </c>
      <c r="E354" s="11"/>
    </row>
    <row r="355" spans="2:5" ht="30.75" thickBot="1">
      <c r="B355" s="16"/>
      <c r="C355" s="15" t="s">
        <v>593</v>
      </c>
      <c r="D355" s="12"/>
      <c r="E355" s="12"/>
    </row>
    <row r="356" spans="2:5" ht="30.75" thickBot="1">
      <c r="B356" s="16"/>
      <c r="C356" s="15" t="s">
        <v>594</v>
      </c>
      <c r="D356" s="11" t="s">
        <v>278</v>
      </c>
      <c r="E356" s="11"/>
    </row>
    <row r="357" spans="2:5" ht="30.75" thickBot="1">
      <c r="B357" s="16"/>
      <c r="C357" s="15" t="s">
        <v>595</v>
      </c>
      <c r="D357" s="11" t="s">
        <v>278</v>
      </c>
      <c r="E357" s="11"/>
    </row>
    <row r="358" spans="2:5" ht="30.75" thickBot="1">
      <c r="B358" s="16"/>
      <c r="C358" s="15" t="s">
        <v>596</v>
      </c>
      <c r="D358" s="11" t="s">
        <v>278</v>
      </c>
      <c r="E358" s="11"/>
    </row>
    <row r="359" spans="2:5" ht="30.75" thickBot="1">
      <c r="B359" s="16"/>
      <c r="C359" s="15" t="s">
        <v>597</v>
      </c>
      <c r="D359" s="11" t="s">
        <v>278</v>
      </c>
      <c r="E359" s="11"/>
    </row>
    <row r="360" spans="2:5" ht="30.75" thickBot="1">
      <c r="B360" s="16"/>
      <c r="C360" s="15" t="s">
        <v>598</v>
      </c>
      <c r="D360" s="11" t="s">
        <v>278</v>
      </c>
      <c r="E360" s="11"/>
    </row>
    <row r="361" spans="2:5" ht="15.75" thickBot="1">
      <c r="B361" s="15">
        <v>8</v>
      </c>
      <c r="C361" s="15" t="s">
        <v>599</v>
      </c>
      <c r="D361" s="12"/>
      <c r="E361" s="12"/>
    </row>
    <row r="362" spans="2:5" ht="30.75" thickBot="1">
      <c r="B362" s="16"/>
      <c r="C362" s="15" t="s">
        <v>600</v>
      </c>
      <c r="D362" s="11" t="s">
        <v>278</v>
      </c>
      <c r="E362" s="11"/>
    </row>
    <row r="363" spans="2:5" ht="15.75" thickBot="1">
      <c r="B363" s="16"/>
      <c r="C363" s="15" t="s">
        <v>601</v>
      </c>
      <c r="D363" s="12"/>
      <c r="E363" s="12"/>
    </row>
    <row r="364" spans="2:5" ht="30.75" thickBot="1">
      <c r="B364" s="16"/>
      <c r="C364" s="15" t="s">
        <v>602</v>
      </c>
      <c r="D364" s="11" t="s">
        <v>278</v>
      </c>
      <c r="E364" s="11"/>
    </row>
    <row r="365" spans="2:5" ht="15.75" thickBot="1">
      <c r="B365" s="16"/>
      <c r="C365" s="15" t="s">
        <v>603</v>
      </c>
      <c r="D365" s="11" t="s">
        <v>278</v>
      </c>
      <c r="E365" s="11"/>
    </row>
    <row r="366" spans="2:5" ht="15.75" thickBot="1">
      <c r="B366" s="16"/>
      <c r="C366" s="349" t="s">
        <v>604</v>
      </c>
      <c r="D366" s="350"/>
      <c r="E366" s="351"/>
    </row>
    <row r="367" spans="2:5" ht="15.75" thickBot="1">
      <c r="B367" s="16"/>
      <c r="C367" s="15" t="s">
        <v>605</v>
      </c>
      <c r="D367" s="11" t="s">
        <v>278</v>
      </c>
      <c r="E367" s="11"/>
    </row>
    <row r="368" spans="2:5" ht="15.75" thickBot="1">
      <c r="B368" s="16"/>
      <c r="C368" s="15" t="s">
        <v>606</v>
      </c>
      <c r="D368" s="11" t="s">
        <v>278</v>
      </c>
      <c r="E368" s="11"/>
    </row>
    <row r="369" spans="2:5" ht="15.75" thickBot="1">
      <c r="B369" s="16"/>
      <c r="C369" s="349" t="s">
        <v>607</v>
      </c>
      <c r="D369" s="350"/>
      <c r="E369" s="351"/>
    </row>
    <row r="370" spans="2:5" ht="15.75" thickBot="1">
      <c r="B370" s="16"/>
      <c r="C370" s="15" t="s">
        <v>608</v>
      </c>
      <c r="D370" s="11" t="s">
        <v>278</v>
      </c>
      <c r="E370" s="11"/>
    </row>
    <row r="371" spans="2:5" ht="30.75" thickBot="1">
      <c r="B371" s="16"/>
      <c r="C371" s="15" t="s">
        <v>609</v>
      </c>
      <c r="D371" s="11" t="s">
        <v>278</v>
      </c>
      <c r="E371" s="11"/>
    </row>
    <row r="372" spans="2:5" ht="30.75" thickBot="1">
      <c r="B372" s="16"/>
      <c r="C372" s="15" t="s">
        <v>610</v>
      </c>
      <c r="D372" s="11" t="s">
        <v>278</v>
      </c>
      <c r="E372" s="11"/>
    </row>
    <row r="373" spans="2:5" ht="34.5" customHeight="1" thickBot="1">
      <c r="B373" s="15">
        <v>9</v>
      </c>
      <c r="C373" s="349" t="s">
        <v>611</v>
      </c>
      <c r="D373" s="350"/>
      <c r="E373" s="351"/>
    </row>
    <row r="374" spans="2:5" ht="15.75" thickBot="1">
      <c r="B374" s="16"/>
      <c r="C374" s="349" t="s">
        <v>612</v>
      </c>
      <c r="D374" s="350"/>
      <c r="E374" s="351"/>
    </row>
    <row r="375" spans="2:5" ht="15.75" thickBot="1">
      <c r="B375" s="16"/>
      <c r="C375" s="15" t="s">
        <v>613</v>
      </c>
      <c r="D375" s="11" t="s">
        <v>278</v>
      </c>
      <c r="E375" s="11"/>
    </row>
    <row r="376" spans="2:5" ht="15.75" thickBot="1">
      <c r="B376" s="16"/>
      <c r="C376" s="15" t="s">
        <v>614</v>
      </c>
      <c r="D376" s="11" t="s">
        <v>278</v>
      </c>
      <c r="E376" s="11"/>
    </row>
    <row r="377" spans="2:5" ht="15.75" thickBot="1">
      <c r="B377" s="16"/>
      <c r="C377" s="15" t="s">
        <v>615</v>
      </c>
      <c r="D377" s="11" t="s">
        <v>278</v>
      </c>
      <c r="E377" s="11"/>
    </row>
    <row r="378" spans="2:5" ht="15.75" thickBot="1">
      <c r="B378" s="16"/>
      <c r="C378" s="15" t="s">
        <v>616</v>
      </c>
      <c r="D378" s="11" t="s">
        <v>278</v>
      </c>
      <c r="E378" s="11"/>
    </row>
    <row r="379" spans="2:5" ht="15.75" thickBot="1">
      <c r="B379" s="16"/>
      <c r="C379" s="15" t="s">
        <v>617</v>
      </c>
      <c r="D379" s="11" t="s">
        <v>278</v>
      </c>
      <c r="E379" s="11"/>
    </row>
    <row r="380" spans="2:5" ht="15.75" thickBot="1">
      <c r="B380" s="16"/>
      <c r="C380" s="15" t="s">
        <v>618</v>
      </c>
      <c r="D380" s="11" t="s">
        <v>278</v>
      </c>
      <c r="E380" s="11"/>
    </row>
    <row r="381" spans="2:5" ht="15.75" thickBot="1">
      <c r="B381" s="16"/>
      <c r="C381" s="15" t="s">
        <v>619</v>
      </c>
      <c r="D381" s="11" t="s">
        <v>278</v>
      </c>
      <c r="E381" s="11"/>
    </row>
    <row r="382" spans="2:5" ht="15.75" thickBot="1">
      <c r="B382" s="16"/>
      <c r="C382" s="15" t="s">
        <v>620</v>
      </c>
      <c r="D382" s="11" t="s">
        <v>278</v>
      </c>
      <c r="E382" s="11"/>
    </row>
    <row r="383" spans="2:5" ht="15.75" thickBot="1">
      <c r="B383" s="16"/>
      <c r="C383" s="15" t="s">
        <v>621</v>
      </c>
      <c r="D383" s="11" t="s">
        <v>278</v>
      </c>
      <c r="E383" s="11"/>
    </row>
    <row r="384" spans="2:5" ht="15.75" thickBot="1">
      <c r="B384" s="16"/>
      <c r="C384" s="15" t="s">
        <v>622</v>
      </c>
      <c r="D384" s="11" t="s">
        <v>278</v>
      </c>
      <c r="E384" s="11"/>
    </row>
    <row r="385" spans="2:5" ht="15.75" thickBot="1">
      <c r="B385" s="16"/>
      <c r="C385" s="15" t="s">
        <v>623</v>
      </c>
      <c r="D385" s="11" t="s">
        <v>278</v>
      </c>
      <c r="E385" s="11"/>
    </row>
    <row r="386" spans="2:5" ht="15.75" thickBot="1">
      <c r="B386" s="16"/>
      <c r="C386" s="15" t="s">
        <v>624</v>
      </c>
      <c r="D386" s="11" t="s">
        <v>278</v>
      </c>
      <c r="E386" s="11"/>
    </row>
    <row r="387" spans="2:5" ht="30.75" thickBot="1">
      <c r="B387" s="16"/>
      <c r="C387" s="15" t="s">
        <v>625</v>
      </c>
      <c r="D387" s="11" t="s">
        <v>278</v>
      </c>
      <c r="E387" s="11"/>
    </row>
    <row r="388" spans="2:5" ht="15.75" thickBot="1">
      <c r="B388" s="16"/>
      <c r="C388" s="15" t="s">
        <v>626</v>
      </c>
      <c r="D388" s="11" t="s">
        <v>278</v>
      </c>
      <c r="E388" s="11"/>
    </row>
    <row r="389" spans="2:5" ht="15.75" thickBot="1">
      <c r="B389" s="16"/>
      <c r="C389" s="15" t="s">
        <v>627</v>
      </c>
      <c r="D389" s="11" t="s">
        <v>278</v>
      </c>
      <c r="E389" s="11"/>
    </row>
    <row r="390" spans="2:5" ht="15.75" thickBot="1">
      <c r="B390" s="16"/>
      <c r="C390" s="15" t="s">
        <v>628</v>
      </c>
      <c r="D390" s="11" t="s">
        <v>278</v>
      </c>
      <c r="E390" s="11"/>
    </row>
    <row r="391" spans="2:5" ht="15.75" thickBot="1">
      <c r="B391" s="16"/>
      <c r="C391" s="15" t="s">
        <v>629</v>
      </c>
      <c r="D391" s="11" t="s">
        <v>278</v>
      </c>
      <c r="E391" s="11"/>
    </row>
    <row r="392" spans="2:5" ht="15.75" thickBot="1">
      <c r="B392" s="16"/>
      <c r="C392" s="15" t="s">
        <v>630</v>
      </c>
      <c r="D392" s="11" t="s">
        <v>278</v>
      </c>
      <c r="E392" s="11"/>
    </row>
    <row r="393" spans="2:5" ht="15.75" thickBot="1">
      <c r="B393" s="16"/>
      <c r="C393" s="15" t="s">
        <v>631</v>
      </c>
      <c r="D393" s="11" t="s">
        <v>278</v>
      </c>
      <c r="E393" s="11"/>
    </row>
    <row r="394" spans="2:5" ht="15.75" thickBot="1">
      <c r="B394" s="16"/>
      <c r="C394" s="15" t="s">
        <v>632</v>
      </c>
      <c r="D394" s="11" t="s">
        <v>278</v>
      </c>
      <c r="E394" s="11"/>
    </row>
    <row r="395" spans="2:5" ht="33.75" customHeight="1" thickBot="1">
      <c r="B395" s="16"/>
      <c r="C395" s="15" t="s">
        <v>633</v>
      </c>
      <c r="D395" s="11" t="s">
        <v>278</v>
      </c>
      <c r="E395" s="11"/>
    </row>
    <row r="396" spans="2:5" ht="32.25" customHeight="1" thickBot="1">
      <c r="B396" s="16"/>
      <c r="C396" s="15" t="s">
        <v>634</v>
      </c>
      <c r="D396" s="11" t="s">
        <v>278</v>
      </c>
      <c r="E396" s="11"/>
    </row>
    <row r="397" spans="2:5" ht="16.5" customHeight="1" thickBot="1">
      <c r="B397" s="16"/>
      <c r="C397" s="15" t="s">
        <v>635</v>
      </c>
      <c r="D397" s="11" t="s">
        <v>278</v>
      </c>
      <c r="E397" s="11"/>
    </row>
    <row r="398" spans="2:5" ht="19.5" customHeight="1" thickBot="1">
      <c r="B398" s="16"/>
      <c r="C398" s="15" t="s">
        <v>636</v>
      </c>
      <c r="D398" s="11" t="s">
        <v>278</v>
      </c>
      <c r="E398" s="11"/>
    </row>
    <row r="399" spans="2:5" ht="15.75" thickBot="1">
      <c r="B399" s="16"/>
      <c r="C399" s="15" t="s">
        <v>637</v>
      </c>
      <c r="D399" s="11" t="s">
        <v>278</v>
      </c>
      <c r="E399" s="11"/>
    </row>
    <row r="400" spans="2:5" ht="15.75" thickBot="1">
      <c r="B400" s="16"/>
      <c r="C400" s="15" t="s">
        <v>638</v>
      </c>
      <c r="D400" s="11" t="s">
        <v>278</v>
      </c>
      <c r="E400" s="11"/>
    </row>
    <row r="401" spans="2:5" ht="15.75" thickBot="1">
      <c r="B401" s="16"/>
      <c r="C401" s="15" t="s">
        <v>639</v>
      </c>
      <c r="D401" s="11" t="s">
        <v>278</v>
      </c>
      <c r="E401" s="11"/>
    </row>
    <row r="402" spans="2:5" ht="15.75" thickBot="1">
      <c r="B402" s="16"/>
      <c r="C402" s="15" t="s">
        <v>640</v>
      </c>
      <c r="D402" s="11" t="s">
        <v>278</v>
      </c>
      <c r="E402" s="11"/>
    </row>
    <row r="403" spans="2:5" ht="15.75" thickBot="1">
      <c r="B403" s="16"/>
      <c r="C403" s="15" t="s">
        <v>641</v>
      </c>
      <c r="D403" s="11" t="s">
        <v>278</v>
      </c>
      <c r="E403" s="11"/>
    </row>
    <row r="404" spans="2:5" ht="15.75" thickBot="1">
      <c r="B404" s="16"/>
      <c r="C404" s="15" t="s">
        <v>642</v>
      </c>
      <c r="D404" s="11" t="s">
        <v>278</v>
      </c>
      <c r="E404" s="11"/>
    </row>
    <row r="405" spans="2:5" ht="15.75" thickBot="1">
      <c r="B405" s="16"/>
      <c r="C405" s="15" t="s">
        <v>643</v>
      </c>
      <c r="D405" s="11" t="s">
        <v>278</v>
      </c>
      <c r="E405" s="11"/>
    </row>
    <row r="406" spans="2:5" ht="15.75" thickBot="1">
      <c r="B406" s="16"/>
      <c r="C406" s="15" t="s">
        <v>644</v>
      </c>
      <c r="D406" s="11" t="s">
        <v>278</v>
      </c>
      <c r="E406" s="11"/>
    </row>
    <row r="407" spans="2:5" ht="15.75" thickBot="1">
      <c r="B407" s="16"/>
      <c r="C407" s="15" t="s">
        <v>645</v>
      </c>
      <c r="D407" s="11" t="s">
        <v>278</v>
      </c>
      <c r="E407" s="11"/>
    </row>
    <row r="408" spans="2:5" ht="15.75" thickBot="1">
      <c r="B408" s="16"/>
      <c r="C408" s="15" t="s">
        <v>646</v>
      </c>
      <c r="D408" s="11" t="s">
        <v>278</v>
      </c>
      <c r="E408" s="11"/>
    </row>
    <row r="409" spans="2:5" ht="15.75" thickBot="1">
      <c r="B409" s="16"/>
      <c r="C409" s="15" t="s">
        <v>647</v>
      </c>
      <c r="D409" s="11" t="s">
        <v>278</v>
      </c>
      <c r="E409" s="11"/>
    </row>
    <row r="410" spans="2:5" ht="15.75" thickBot="1">
      <c r="B410" s="16"/>
      <c r="C410" s="15" t="s">
        <v>648</v>
      </c>
      <c r="D410" s="11" t="s">
        <v>278</v>
      </c>
      <c r="E410" s="11"/>
    </row>
    <row r="411" spans="2:5" ht="15.75" thickBot="1">
      <c r="B411" s="16"/>
      <c r="C411" s="15" t="s">
        <v>649</v>
      </c>
      <c r="D411" s="11" t="s">
        <v>278</v>
      </c>
      <c r="E411" s="11"/>
    </row>
    <row r="412" spans="2:5" ht="15.75" thickBot="1">
      <c r="B412" s="16"/>
      <c r="C412" s="349" t="s">
        <v>650</v>
      </c>
      <c r="D412" s="350"/>
      <c r="E412" s="351"/>
    </row>
    <row r="413" spans="2:5" ht="15.75" thickBot="1">
      <c r="B413" s="16"/>
      <c r="C413" s="349" t="s">
        <v>651</v>
      </c>
      <c r="D413" s="350"/>
      <c r="E413" s="351"/>
    </row>
    <row r="414" spans="2:5" ht="15.75" thickBot="1">
      <c r="B414" s="16"/>
      <c r="C414" s="15" t="s">
        <v>652</v>
      </c>
      <c r="D414" s="11" t="s">
        <v>448</v>
      </c>
      <c r="E414" s="11"/>
    </row>
    <row r="415" spans="2:5" ht="15.75" thickBot="1">
      <c r="B415" s="16"/>
      <c r="C415" s="15" t="s">
        <v>653</v>
      </c>
      <c r="D415" s="11" t="s">
        <v>448</v>
      </c>
      <c r="E415" s="11"/>
    </row>
    <row r="416" spans="2:5" ht="15.75" thickBot="1">
      <c r="B416" s="16"/>
      <c r="C416" s="15" t="s">
        <v>654</v>
      </c>
      <c r="D416" s="11" t="s">
        <v>448</v>
      </c>
      <c r="E416" s="11"/>
    </row>
    <row r="417" spans="2:5" ht="15.75" thickBot="1">
      <c r="B417" s="16"/>
      <c r="C417" s="15" t="s">
        <v>655</v>
      </c>
      <c r="D417" s="11" t="s">
        <v>448</v>
      </c>
      <c r="E417" s="11"/>
    </row>
    <row r="418" spans="2:5" ht="15.75" thickBot="1">
      <c r="B418" s="16"/>
      <c r="C418" s="15" t="s">
        <v>656</v>
      </c>
      <c r="D418" s="11" t="s">
        <v>448</v>
      </c>
      <c r="E418" s="11"/>
    </row>
    <row r="419" spans="2:5" ht="15.75" thickBot="1">
      <c r="B419" s="16"/>
      <c r="C419" s="15" t="s">
        <v>657</v>
      </c>
      <c r="D419" s="11" t="s">
        <v>448</v>
      </c>
      <c r="E419" s="11"/>
    </row>
    <row r="420" spans="2:5" ht="36" customHeight="1" thickBot="1">
      <c r="B420" s="16"/>
      <c r="C420" s="349" t="s">
        <v>658</v>
      </c>
      <c r="D420" s="350"/>
      <c r="E420" s="351"/>
    </row>
    <row r="421" spans="2:5" ht="15.75" thickBot="1">
      <c r="B421" s="16"/>
      <c r="C421" s="15" t="s">
        <v>659</v>
      </c>
      <c r="D421" s="11" t="s">
        <v>448</v>
      </c>
      <c r="E421" s="11"/>
    </row>
    <row r="422" spans="2:5" ht="15.75" thickBot="1">
      <c r="B422" s="16"/>
      <c r="C422" s="15" t="s">
        <v>660</v>
      </c>
      <c r="D422" s="11" t="s">
        <v>448</v>
      </c>
      <c r="E422" s="11"/>
    </row>
    <row r="423" spans="2:5" ht="15.75" thickBot="1">
      <c r="B423" s="16"/>
      <c r="C423" s="15" t="s">
        <v>661</v>
      </c>
      <c r="D423" s="11" t="s">
        <v>448</v>
      </c>
      <c r="E423" s="11"/>
    </row>
    <row r="424" spans="2:5" ht="15.75" thickBot="1">
      <c r="B424" s="16"/>
      <c r="C424" s="15" t="s">
        <v>662</v>
      </c>
      <c r="D424" s="11" t="s">
        <v>448</v>
      </c>
      <c r="E424" s="11"/>
    </row>
    <row r="425" spans="2:5" ht="15.75" thickBot="1">
      <c r="B425" s="16"/>
      <c r="C425" s="15" t="s">
        <v>663</v>
      </c>
      <c r="D425" s="11" t="s">
        <v>448</v>
      </c>
      <c r="E425" s="11"/>
    </row>
    <row r="426" spans="2:5" ht="15.75" thickBot="1">
      <c r="B426" s="16"/>
      <c r="C426" s="15" t="s">
        <v>664</v>
      </c>
      <c r="D426" s="11" t="s">
        <v>448</v>
      </c>
      <c r="E426" s="11"/>
    </row>
    <row r="427" spans="2:5" ht="15.75" thickBot="1">
      <c r="B427" s="16"/>
      <c r="C427" s="15" t="s">
        <v>665</v>
      </c>
      <c r="D427" s="11" t="s">
        <v>448</v>
      </c>
      <c r="E427" s="11"/>
    </row>
    <row r="428" spans="2:5" ht="30.75" thickBot="1">
      <c r="B428" s="16"/>
      <c r="C428" s="15" t="s">
        <v>666</v>
      </c>
      <c r="D428" s="11" t="s">
        <v>278</v>
      </c>
      <c r="E428" s="11"/>
    </row>
    <row r="429" spans="2:5" ht="32.25" thickBot="1">
      <c r="B429" s="16"/>
      <c r="C429" s="15" t="s">
        <v>685</v>
      </c>
      <c r="D429" s="11" t="s">
        <v>195</v>
      </c>
      <c r="E429" s="11"/>
    </row>
    <row r="430" spans="2:5" ht="30.75" thickBot="1">
      <c r="B430" s="16"/>
      <c r="C430" s="15" t="s">
        <v>667</v>
      </c>
      <c r="D430" s="11" t="s">
        <v>195</v>
      </c>
      <c r="E430" s="11"/>
    </row>
    <row r="431" spans="2:5" ht="47.25" thickBot="1">
      <c r="B431" s="16"/>
      <c r="C431" s="15" t="s">
        <v>686</v>
      </c>
      <c r="D431" s="11" t="s">
        <v>195</v>
      </c>
      <c r="E431" s="11"/>
    </row>
    <row r="432" spans="2:5" ht="46.5" thickBot="1">
      <c r="B432" s="16"/>
      <c r="C432" s="15" t="s">
        <v>687</v>
      </c>
      <c r="D432" s="11" t="s">
        <v>195</v>
      </c>
      <c r="E432" s="11"/>
    </row>
    <row r="433" spans="2:5" ht="15.75" thickBot="1">
      <c r="B433" s="15">
        <v>10</v>
      </c>
      <c r="C433" s="349" t="s">
        <v>668</v>
      </c>
      <c r="D433" s="350"/>
      <c r="E433" s="351"/>
    </row>
    <row r="434" spans="2:5" ht="15.75" thickBot="1">
      <c r="B434" s="16"/>
      <c r="C434" s="15" t="s">
        <v>669</v>
      </c>
      <c r="D434" s="11" t="s">
        <v>23</v>
      </c>
      <c r="E434" s="11"/>
    </row>
    <row r="435" spans="2:5" ht="30.75" thickBot="1">
      <c r="B435" s="16"/>
      <c r="C435" s="15" t="s">
        <v>670</v>
      </c>
      <c r="D435" s="11" t="s">
        <v>7</v>
      </c>
      <c r="E435" s="11"/>
    </row>
    <row r="436" spans="2:5" ht="30.75" thickBot="1">
      <c r="B436" s="16"/>
      <c r="C436" s="15" t="s">
        <v>671</v>
      </c>
      <c r="D436" s="11" t="s">
        <v>672</v>
      </c>
      <c r="E436" s="11"/>
    </row>
    <row r="437" spans="2:5" ht="30.75" thickBot="1">
      <c r="B437" s="16"/>
      <c r="C437" s="15" t="s">
        <v>673</v>
      </c>
      <c r="D437" s="11" t="s">
        <v>278</v>
      </c>
      <c r="E437" s="11"/>
    </row>
    <row r="438" spans="2:5" ht="15.75" thickBot="1">
      <c r="B438" s="16"/>
      <c r="C438" s="15" t="s">
        <v>674</v>
      </c>
      <c r="D438" s="11" t="s">
        <v>278</v>
      </c>
      <c r="E438" s="11"/>
    </row>
    <row r="439" spans="2:5" ht="30.75" thickBot="1">
      <c r="B439" s="16"/>
      <c r="C439" s="15" t="s">
        <v>675</v>
      </c>
      <c r="D439" s="11" t="s">
        <v>278</v>
      </c>
      <c r="E439" s="11"/>
    </row>
    <row r="440" spans="2:5" ht="15.75" thickBot="1">
      <c r="B440" s="16"/>
      <c r="C440" s="15" t="s">
        <v>676</v>
      </c>
      <c r="D440" s="11" t="s">
        <v>278</v>
      </c>
      <c r="E440" s="11"/>
    </row>
    <row r="441" spans="2:5" ht="30.75" thickBot="1">
      <c r="B441" s="16"/>
      <c r="C441" s="15" t="s">
        <v>677</v>
      </c>
      <c r="D441" s="11" t="s">
        <v>278</v>
      </c>
      <c r="E441" s="11"/>
    </row>
    <row r="442" spans="2:5" ht="15.75" thickBot="1">
      <c r="B442" s="16"/>
      <c r="C442" s="15" t="s">
        <v>678</v>
      </c>
      <c r="D442" s="11" t="s">
        <v>278</v>
      </c>
      <c r="E442" s="11"/>
    </row>
    <row r="443" spans="2:5" ht="30.75" thickBot="1">
      <c r="B443" s="16"/>
      <c r="C443" s="15" t="s">
        <v>679</v>
      </c>
      <c r="D443" s="11" t="s">
        <v>245</v>
      </c>
      <c r="E443" s="11"/>
    </row>
    <row r="444" spans="2:5" ht="30.75" thickBot="1">
      <c r="B444" s="16"/>
      <c r="C444" s="15" t="s">
        <v>680</v>
      </c>
      <c r="D444" s="11" t="s">
        <v>681</v>
      </c>
      <c r="E444" s="11"/>
    </row>
    <row r="445" spans="2:5" ht="45.75" thickBot="1">
      <c r="B445" s="16"/>
      <c r="C445" s="15" t="s">
        <v>682</v>
      </c>
      <c r="D445" s="11" t="s">
        <v>278</v>
      </c>
      <c r="E445" s="11"/>
    </row>
    <row r="447" spans="2:5" ht="241.5" customHeight="1">
      <c r="B447" s="348" t="s">
        <v>906</v>
      </c>
      <c r="C447" s="348"/>
      <c r="D447" s="348"/>
      <c r="E447" s="348"/>
    </row>
  </sheetData>
  <sheetProtection/>
  <mergeCells count="33">
    <mergeCell ref="C9:E9"/>
    <mergeCell ref="C3:E3"/>
    <mergeCell ref="B2:E2"/>
    <mergeCell ref="B5:C5"/>
    <mergeCell ref="C6:C7"/>
    <mergeCell ref="D6:D7"/>
    <mergeCell ref="E6:E7"/>
    <mergeCell ref="C43:E43"/>
    <mergeCell ref="C44:E44"/>
    <mergeCell ref="C70:E70"/>
    <mergeCell ref="C79:E79"/>
    <mergeCell ref="C93:E93"/>
    <mergeCell ref="C290:E290"/>
    <mergeCell ref="C177:E177"/>
    <mergeCell ref="C374:E374"/>
    <mergeCell ref="C178:E178"/>
    <mergeCell ref="C276:E276"/>
    <mergeCell ref="C279:E279"/>
    <mergeCell ref="C285:E285"/>
    <mergeCell ref="C304:E304"/>
    <mergeCell ref="C366:E366"/>
    <mergeCell ref="C369:E369"/>
    <mergeCell ref="C373:E373"/>
    <mergeCell ref="B447:E447"/>
    <mergeCell ref="C104:E104"/>
    <mergeCell ref="C412:E412"/>
    <mergeCell ref="C413:E413"/>
    <mergeCell ref="C420:E420"/>
    <mergeCell ref="C433:E433"/>
    <mergeCell ref="C134:E134"/>
    <mergeCell ref="C138:E138"/>
    <mergeCell ref="C150:E150"/>
    <mergeCell ref="C159:E15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1388"/>
  <sheetViews>
    <sheetView zoomScaleSheetLayoutView="100" zoomScalePageLayoutView="0" workbookViewId="0" topLeftCell="A1">
      <selection activeCell="C6" sqref="C6:D6"/>
    </sheetView>
  </sheetViews>
  <sheetFormatPr defaultColWidth="9" defaultRowHeight="15"/>
  <cols>
    <col min="1" max="1" width="7.296875" style="74" customWidth="1"/>
    <col min="2" max="2" width="49.3984375" style="51" customWidth="1"/>
    <col min="3" max="3" width="12.296875" style="68" customWidth="1"/>
    <col min="4" max="4" width="11.796875" style="9" hidden="1" customWidth="1"/>
    <col min="5" max="5" width="12.19921875" style="138" customWidth="1"/>
    <col min="6" max="6" width="8.796875" style="1" customWidth="1"/>
    <col min="7" max="7" width="10.8984375" style="1" customWidth="1"/>
    <col min="8" max="16384" width="9" style="1" customWidth="1"/>
  </cols>
  <sheetData>
    <row r="1" ht="6.75" customHeight="1">
      <c r="E1" s="132"/>
    </row>
    <row r="2" spans="1:7" ht="15.75">
      <c r="A2" s="75"/>
      <c r="B2" s="52" t="s">
        <v>902</v>
      </c>
      <c r="C2" s="49" t="s">
        <v>903</v>
      </c>
      <c r="D2" s="22"/>
      <c r="E2" s="133"/>
      <c r="G2" s="2"/>
    </row>
    <row r="3" spans="1:5" s="3" customFormat="1" ht="15.75" customHeight="1">
      <c r="A3" s="378" t="s">
        <v>1037</v>
      </c>
      <c r="B3" s="378"/>
      <c r="C3" s="336" t="s">
        <v>1057</v>
      </c>
      <c r="D3" s="336"/>
      <c r="E3" s="336"/>
    </row>
    <row r="4" spans="1:5" ht="15.75" customHeight="1">
      <c r="A4" s="379" t="s">
        <v>1038</v>
      </c>
      <c r="B4" s="379"/>
      <c r="C4" s="336" t="s">
        <v>1042</v>
      </c>
      <c r="D4" s="336"/>
      <c r="E4" s="336"/>
    </row>
    <row r="5" spans="1:5" ht="15.75" customHeight="1">
      <c r="A5" s="379" t="s">
        <v>1039</v>
      </c>
      <c r="B5" s="379"/>
      <c r="C5" s="336" t="s">
        <v>1043</v>
      </c>
      <c r="D5" s="336"/>
      <c r="E5" s="336"/>
    </row>
    <row r="6" spans="1:5" ht="15.75">
      <c r="A6" s="379" t="s">
        <v>1040</v>
      </c>
      <c r="B6" s="379"/>
      <c r="C6" s="336" t="s">
        <v>1041</v>
      </c>
      <c r="D6" s="336"/>
      <c r="E6" s="134" t="s">
        <v>1058</v>
      </c>
    </row>
    <row r="7" spans="1:5" ht="15.75" customHeight="1">
      <c r="A7" s="379" t="s">
        <v>2092</v>
      </c>
      <c r="B7" s="379"/>
      <c r="C7" s="336" t="s">
        <v>2091</v>
      </c>
      <c r="D7" s="336"/>
      <c r="E7" s="336"/>
    </row>
    <row r="8" spans="1:6" ht="3.75" customHeight="1">
      <c r="A8" s="313"/>
      <c r="B8" s="313"/>
      <c r="C8" s="313"/>
      <c r="D8" s="313"/>
      <c r="E8" s="134"/>
      <c r="F8" s="4"/>
    </row>
    <row r="9" spans="1:5" s="5" customFormat="1" ht="20.25" customHeight="1">
      <c r="A9" s="314" t="s">
        <v>0</v>
      </c>
      <c r="B9" s="314"/>
      <c r="C9" s="314"/>
      <c r="D9" s="314"/>
      <c r="E9" s="132"/>
    </row>
    <row r="10" spans="1:5" s="5" customFormat="1" ht="45.75" customHeight="1">
      <c r="A10" s="318" t="s">
        <v>1454</v>
      </c>
      <c r="B10" s="318"/>
      <c r="C10" s="318"/>
      <c r="D10" s="318"/>
      <c r="E10" s="132"/>
    </row>
    <row r="11" spans="1:5" s="5" customFormat="1" ht="7.5" customHeight="1" thickBot="1">
      <c r="A11" s="75"/>
      <c r="B11" s="24"/>
      <c r="C11" s="50"/>
      <c r="D11" s="24"/>
      <c r="E11" s="132"/>
    </row>
    <row r="12" spans="1:7" s="7" customFormat="1" ht="35.25" customHeight="1" thickBot="1">
      <c r="A12" s="25" t="s">
        <v>1</v>
      </c>
      <c r="B12" s="26" t="s">
        <v>2</v>
      </c>
      <c r="C12" s="27" t="s">
        <v>3</v>
      </c>
      <c r="D12" s="96" t="s">
        <v>4</v>
      </c>
      <c r="E12" s="143" t="s">
        <v>2089</v>
      </c>
      <c r="F12" s="186" t="s">
        <v>2090</v>
      </c>
      <c r="G12" s="188" t="s">
        <v>126</v>
      </c>
    </row>
    <row r="13" spans="1:7" s="7" customFormat="1" ht="16.5" thickBot="1">
      <c r="A13" s="77">
        <v>1</v>
      </c>
      <c r="B13" s="28">
        <v>2</v>
      </c>
      <c r="C13" s="29">
        <v>3</v>
      </c>
      <c r="D13" s="97">
        <v>4</v>
      </c>
      <c r="E13" s="144">
        <v>4</v>
      </c>
      <c r="F13" s="185">
        <v>5</v>
      </c>
      <c r="G13" s="187">
        <v>6</v>
      </c>
    </row>
    <row r="14" spans="1:7" s="7" customFormat="1" ht="16.5" customHeight="1">
      <c r="A14" s="78"/>
      <c r="B14" s="30" t="s">
        <v>5</v>
      </c>
      <c r="C14" s="31"/>
      <c r="D14" s="98"/>
      <c r="E14" s="145"/>
      <c r="F14" s="184"/>
      <c r="G14" s="184"/>
    </row>
    <row r="15" spans="1:7" s="7" customFormat="1" ht="68.25" customHeight="1">
      <c r="A15" s="79">
        <v>1</v>
      </c>
      <c r="B15" s="53" t="s">
        <v>1256</v>
      </c>
      <c r="C15" s="32" t="s">
        <v>1008</v>
      </c>
      <c r="D15" s="99">
        <f>200*1.05</f>
        <v>210</v>
      </c>
      <c r="E15" s="146">
        <f>G15/1.2</f>
        <v>116.91666666666669</v>
      </c>
      <c r="F15" s="148">
        <v>23.38</v>
      </c>
      <c r="G15" s="148">
        <v>140.3</v>
      </c>
    </row>
    <row r="16" spans="1:7" s="7" customFormat="1" ht="66" customHeight="1">
      <c r="A16" s="79" t="s">
        <v>694</v>
      </c>
      <c r="B16" s="53" t="s">
        <v>1007</v>
      </c>
      <c r="C16" s="32" t="s">
        <v>732</v>
      </c>
      <c r="D16" s="99">
        <f>250*1.05</f>
        <v>262.5</v>
      </c>
      <c r="E16" s="146">
        <f aca="true" t="shared" si="0" ref="E16:E79">G16/1.2</f>
        <v>232.875</v>
      </c>
      <c r="F16" s="148">
        <v>46.57</v>
      </c>
      <c r="G16" s="148">
        <v>279.45</v>
      </c>
    </row>
    <row r="17" spans="1:7" s="7" customFormat="1" ht="36.75" customHeight="1">
      <c r="A17" s="79" t="s">
        <v>695</v>
      </c>
      <c r="B17" s="53" t="s">
        <v>1059</v>
      </c>
      <c r="C17" s="32" t="s">
        <v>696</v>
      </c>
      <c r="D17" s="99">
        <f>20*1.05</f>
        <v>21</v>
      </c>
      <c r="E17" s="146">
        <f t="shared" si="0"/>
        <v>12.458333333333334</v>
      </c>
      <c r="F17" s="148">
        <v>2.49</v>
      </c>
      <c r="G17" s="148">
        <v>14.95</v>
      </c>
    </row>
    <row r="18" spans="1:7" s="7" customFormat="1" ht="36.75" customHeight="1">
      <c r="A18" s="79" t="s">
        <v>1254</v>
      </c>
      <c r="B18" s="53" t="s">
        <v>1239</v>
      </c>
      <c r="C18" s="32" t="s">
        <v>1240</v>
      </c>
      <c r="D18" s="99"/>
      <c r="E18" s="146">
        <f t="shared" si="0"/>
        <v>252.04166666666666</v>
      </c>
      <c r="F18" s="148">
        <v>50.41</v>
      </c>
      <c r="G18" s="148">
        <v>302.45</v>
      </c>
    </row>
    <row r="19" spans="1:7" s="7" customFormat="1" ht="49.5" customHeight="1">
      <c r="A19" s="79" t="s">
        <v>737</v>
      </c>
      <c r="B19" s="53" t="s">
        <v>1060</v>
      </c>
      <c r="C19" s="32" t="s">
        <v>732</v>
      </c>
      <c r="D19" s="99">
        <f>500*1.05</f>
        <v>525</v>
      </c>
      <c r="E19" s="146">
        <f t="shared" si="0"/>
        <v>232.875</v>
      </c>
      <c r="F19" s="148">
        <v>46.57</v>
      </c>
      <c r="G19" s="148">
        <v>279.45</v>
      </c>
    </row>
    <row r="20" spans="1:7" s="7" customFormat="1" ht="48" customHeight="1">
      <c r="A20" s="79" t="s">
        <v>1255</v>
      </c>
      <c r="B20" s="53" t="s">
        <v>24</v>
      </c>
      <c r="C20" s="32" t="s">
        <v>732</v>
      </c>
      <c r="D20" s="99">
        <f>800*1.05</f>
        <v>840</v>
      </c>
      <c r="E20" s="146">
        <f t="shared" si="0"/>
        <v>348.83333333333337</v>
      </c>
      <c r="F20" s="148">
        <v>69.77</v>
      </c>
      <c r="G20" s="150">
        <v>418.6</v>
      </c>
    </row>
    <row r="21" spans="1:7" s="7" customFormat="1" ht="15.75">
      <c r="A21" s="79">
        <v>2</v>
      </c>
      <c r="B21" s="53" t="s">
        <v>8</v>
      </c>
      <c r="C21" s="32"/>
      <c r="D21" s="100"/>
      <c r="E21" s="146"/>
      <c r="F21" s="148"/>
      <c r="G21" s="148"/>
    </row>
    <row r="22" spans="1:7" s="7" customFormat="1" ht="15.75">
      <c r="A22" s="79" t="s">
        <v>697</v>
      </c>
      <c r="B22" s="53" t="s">
        <v>698</v>
      </c>
      <c r="C22" s="32" t="s">
        <v>9</v>
      </c>
      <c r="D22" s="99">
        <f>330*1.05</f>
        <v>346.5</v>
      </c>
      <c r="E22" s="146">
        <f t="shared" si="0"/>
        <v>232.875</v>
      </c>
      <c r="F22" s="148">
        <v>46.57</v>
      </c>
      <c r="G22" s="148">
        <v>279.45</v>
      </c>
    </row>
    <row r="23" spans="1:7" s="7" customFormat="1" ht="15.75">
      <c r="A23" s="79" t="s">
        <v>700</v>
      </c>
      <c r="B23" s="53" t="s">
        <v>699</v>
      </c>
      <c r="C23" s="32" t="s">
        <v>9</v>
      </c>
      <c r="D23" s="99">
        <f>210*1.05</f>
        <v>220.5</v>
      </c>
      <c r="E23" s="146">
        <f t="shared" si="0"/>
        <v>174.41666666666669</v>
      </c>
      <c r="F23" s="148">
        <v>34.88</v>
      </c>
      <c r="G23" s="150">
        <v>209.3</v>
      </c>
    </row>
    <row r="24" spans="1:7" s="7" customFormat="1" ht="15.75">
      <c r="A24" s="79">
        <v>3</v>
      </c>
      <c r="B24" s="53" t="s">
        <v>988</v>
      </c>
      <c r="C24" s="32"/>
      <c r="D24" s="100"/>
      <c r="E24" s="146"/>
      <c r="F24" s="148"/>
      <c r="G24" s="148"/>
    </row>
    <row r="25" spans="1:7" s="7" customFormat="1" ht="15.75">
      <c r="A25" s="79" t="s">
        <v>982</v>
      </c>
      <c r="B25" s="53" t="s">
        <v>987</v>
      </c>
      <c r="C25" s="32" t="s">
        <v>10</v>
      </c>
      <c r="D25" s="99">
        <f>150*1.05</f>
        <v>157.5</v>
      </c>
      <c r="E25" s="146">
        <f t="shared" si="0"/>
        <v>111.16666666666667</v>
      </c>
      <c r="F25" s="148">
        <v>22.23</v>
      </c>
      <c r="G25" s="150">
        <v>133.4</v>
      </c>
    </row>
    <row r="26" spans="1:7" s="7" customFormat="1" ht="31.5">
      <c r="A26" s="79" t="s">
        <v>983</v>
      </c>
      <c r="B26" s="53" t="s">
        <v>985</v>
      </c>
      <c r="C26" s="32" t="s">
        <v>9</v>
      </c>
      <c r="D26" s="99">
        <f>300*1.05</f>
        <v>315</v>
      </c>
      <c r="E26" s="146">
        <f t="shared" si="0"/>
        <v>81.45833333333334</v>
      </c>
      <c r="F26" s="148">
        <v>16.29</v>
      </c>
      <c r="G26" s="148">
        <v>97.75</v>
      </c>
    </row>
    <row r="27" spans="1:7" s="7" customFormat="1" ht="31.5">
      <c r="A27" s="79" t="s">
        <v>984</v>
      </c>
      <c r="B27" s="53" t="s">
        <v>986</v>
      </c>
      <c r="C27" s="32" t="s">
        <v>1003</v>
      </c>
      <c r="D27" s="99">
        <f>300*1.05</f>
        <v>315</v>
      </c>
      <c r="E27" s="146">
        <f t="shared" si="0"/>
        <v>81.45833333333334</v>
      </c>
      <c r="F27" s="148">
        <v>16.29</v>
      </c>
      <c r="G27" s="148">
        <v>97.75</v>
      </c>
    </row>
    <row r="28" spans="1:7" s="7" customFormat="1" ht="47.25">
      <c r="A28" s="79">
        <v>4</v>
      </c>
      <c r="B28" s="53" t="s">
        <v>1009</v>
      </c>
      <c r="C28" s="32"/>
      <c r="D28" s="100"/>
      <c r="E28" s="146"/>
      <c r="F28" s="148"/>
      <c r="G28" s="148"/>
    </row>
    <row r="29" spans="1:7" s="7" customFormat="1" ht="15.75">
      <c r="A29" s="79" t="s">
        <v>702</v>
      </c>
      <c r="B29" s="53" t="s">
        <v>699</v>
      </c>
      <c r="C29" s="32" t="s">
        <v>9</v>
      </c>
      <c r="D29" s="99">
        <f>450*1.05</f>
        <v>472.5</v>
      </c>
      <c r="E29" s="146">
        <f t="shared" si="0"/>
        <v>232.875</v>
      </c>
      <c r="F29" s="148">
        <v>46.57</v>
      </c>
      <c r="G29" s="148">
        <v>279.45</v>
      </c>
    </row>
    <row r="30" spans="1:7" s="7" customFormat="1" ht="15.75">
      <c r="A30" s="79" t="s">
        <v>703</v>
      </c>
      <c r="B30" s="53" t="s">
        <v>930</v>
      </c>
      <c r="C30" s="32" t="s">
        <v>9</v>
      </c>
      <c r="D30" s="99">
        <f>450*1.05</f>
        <v>472.5</v>
      </c>
      <c r="E30" s="146">
        <f t="shared" si="0"/>
        <v>232.875</v>
      </c>
      <c r="F30" s="148">
        <v>46.57</v>
      </c>
      <c r="G30" s="148">
        <v>279.45</v>
      </c>
    </row>
    <row r="31" spans="1:7" s="7" customFormat="1" ht="15.75">
      <c r="A31" s="79" t="s">
        <v>704</v>
      </c>
      <c r="B31" s="53" t="s">
        <v>733</v>
      </c>
      <c r="C31" s="32" t="s">
        <v>9</v>
      </c>
      <c r="D31" s="99">
        <f>350*1.05</f>
        <v>367.5</v>
      </c>
      <c r="E31" s="146">
        <f t="shared" si="0"/>
        <v>232.875</v>
      </c>
      <c r="F31" s="148">
        <v>46.57</v>
      </c>
      <c r="G31" s="148">
        <v>279.45</v>
      </c>
    </row>
    <row r="32" spans="1:7" s="6" customFormat="1" ht="31.5">
      <c r="A32" s="95">
        <v>5</v>
      </c>
      <c r="B32" s="53" t="s">
        <v>1010</v>
      </c>
      <c r="C32" s="65"/>
      <c r="D32" s="100"/>
      <c r="E32" s="146"/>
      <c r="F32" s="148"/>
      <c r="G32" s="149"/>
    </row>
    <row r="33" spans="1:7" s="6" customFormat="1" ht="15.75">
      <c r="A33" s="79" t="s">
        <v>705</v>
      </c>
      <c r="B33" s="53" t="s">
        <v>699</v>
      </c>
      <c r="C33" s="32" t="s">
        <v>9</v>
      </c>
      <c r="D33" s="99">
        <f>120*1.05</f>
        <v>126</v>
      </c>
      <c r="E33" s="146">
        <f t="shared" si="0"/>
        <v>58.45833333333334</v>
      </c>
      <c r="F33" s="148">
        <v>11.69</v>
      </c>
      <c r="G33" s="149">
        <v>70.15</v>
      </c>
    </row>
    <row r="34" spans="1:7" s="6" customFormat="1" ht="15.75">
      <c r="A34" s="79" t="s">
        <v>706</v>
      </c>
      <c r="B34" s="53" t="s">
        <v>701</v>
      </c>
      <c r="C34" s="32" t="s">
        <v>9</v>
      </c>
      <c r="D34" s="99">
        <f>120*1.05</f>
        <v>126</v>
      </c>
      <c r="E34" s="146">
        <f t="shared" si="0"/>
        <v>58.45833333333334</v>
      </c>
      <c r="F34" s="148">
        <v>11.69</v>
      </c>
      <c r="G34" s="149">
        <v>70.15</v>
      </c>
    </row>
    <row r="35" spans="1:7" s="6" customFormat="1" ht="15.75">
      <c r="A35" s="79" t="s">
        <v>707</v>
      </c>
      <c r="B35" s="53" t="s">
        <v>733</v>
      </c>
      <c r="C35" s="32" t="s">
        <v>9</v>
      </c>
      <c r="D35" s="99">
        <f>120*1.05</f>
        <v>126</v>
      </c>
      <c r="E35" s="146">
        <f t="shared" si="0"/>
        <v>58.45833333333334</v>
      </c>
      <c r="F35" s="148">
        <v>11.69</v>
      </c>
      <c r="G35" s="149">
        <v>70.15</v>
      </c>
    </row>
    <row r="36" spans="1:7" s="6" customFormat="1" ht="15.75">
      <c r="A36" s="79" t="s">
        <v>744</v>
      </c>
      <c r="B36" s="53" t="s">
        <v>745</v>
      </c>
      <c r="C36" s="32" t="s">
        <v>9</v>
      </c>
      <c r="D36" s="99">
        <f>50*1.05</f>
        <v>52.5</v>
      </c>
      <c r="E36" s="146">
        <f t="shared" si="0"/>
        <v>58.45833333333334</v>
      </c>
      <c r="F36" s="148">
        <v>11.69</v>
      </c>
      <c r="G36" s="149">
        <v>70.15</v>
      </c>
    </row>
    <row r="37" spans="1:7" s="6" customFormat="1" ht="35.25" customHeight="1">
      <c r="A37" s="79" t="s">
        <v>746</v>
      </c>
      <c r="B37" s="53" t="s">
        <v>1011</v>
      </c>
      <c r="C37" s="32" t="s">
        <v>9</v>
      </c>
      <c r="D37" s="99">
        <f>150*1.05</f>
        <v>157.5</v>
      </c>
      <c r="E37" s="146">
        <f t="shared" si="0"/>
        <v>127.45833333333333</v>
      </c>
      <c r="F37" s="148">
        <v>25.49</v>
      </c>
      <c r="G37" s="149">
        <v>152.95</v>
      </c>
    </row>
    <row r="38" spans="1:7" s="6" customFormat="1" ht="33" customHeight="1">
      <c r="A38" s="190">
        <v>8</v>
      </c>
      <c r="B38" s="53" t="s">
        <v>11</v>
      </c>
      <c r="C38" s="32" t="s">
        <v>9</v>
      </c>
      <c r="D38" s="101">
        <f>150*1.05</f>
        <v>157.5</v>
      </c>
      <c r="E38" s="146">
        <f t="shared" si="0"/>
        <v>174.41666666666669</v>
      </c>
      <c r="F38" s="148">
        <v>34.88</v>
      </c>
      <c r="G38" s="153">
        <v>209.3</v>
      </c>
    </row>
    <row r="39" spans="1:7" s="6" customFormat="1" ht="15.75">
      <c r="A39" s="190">
        <v>9</v>
      </c>
      <c r="B39" s="53" t="s">
        <v>710</v>
      </c>
      <c r="C39" s="32"/>
      <c r="D39" s="100"/>
      <c r="E39" s="146"/>
      <c r="F39" s="148"/>
      <c r="G39" s="149"/>
    </row>
    <row r="40" spans="1:7" s="7" customFormat="1" ht="15.75">
      <c r="A40" s="79" t="s">
        <v>831</v>
      </c>
      <c r="B40" s="53" t="s">
        <v>1061</v>
      </c>
      <c r="C40" s="32" t="s">
        <v>12</v>
      </c>
      <c r="D40" s="99">
        <f>370*1.05</f>
        <v>388.5</v>
      </c>
      <c r="E40" s="146">
        <f t="shared" si="0"/>
        <v>232.875</v>
      </c>
      <c r="F40" s="148">
        <v>46.57</v>
      </c>
      <c r="G40" s="148">
        <v>279.45</v>
      </c>
    </row>
    <row r="41" spans="1:7" s="7" customFormat="1" ht="37.5" customHeight="1">
      <c r="A41" s="80" t="s">
        <v>832</v>
      </c>
      <c r="B41" s="53" t="s">
        <v>1062</v>
      </c>
      <c r="C41" s="32" t="s">
        <v>13</v>
      </c>
      <c r="D41" s="102">
        <f>600*1.05</f>
        <v>630</v>
      </c>
      <c r="E41" s="146">
        <f t="shared" si="0"/>
        <v>292.2916666666667</v>
      </c>
      <c r="F41" s="148">
        <v>58.46</v>
      </c>
      <c r="G41" s="148">
        <v>350.75</v>
      </c>
    </row>
    <row r="42" spans="1:7" s="7" customFormat="1" ht="33" customHeight="1">
      <c r="A42" s="80" t="s">
        <v>1237</v>
      </c>
      <c r="B42" s="53" t="s">
        <v>1238</v>
      </c>
      <c r="C42" s="32" t="s">
        <v>12</v>
      </c>
      <c r="D42" s="102"/>
      <c r="E42" s="146">
        <f t="shared" si="0"/>
        <v>159.08333333333334</v>
      </c>
      <c r="F42" s="148">
        <v>31.82</v>
      </c>
      <c r="G42" s="150">
        <v>190.9</v>
      </c>
    </row>
    <row r="43" spans="1:7" s="7" customFormat="1" ht="15.75">
      <c r="A43" s="79" t="s">
        <v>833</v>
      </c>
      <c r="B43" s="53" t="s">
        <v>826</v>
      </c>
      <c r="C43" s="32" t="s">
        <v>12</v>
      </c>
      <c r="D43" s="102">
        <f>370*1.05</f>
        <v>388.5</v>
      </c>
      <c r="E43" s="146">
        <f t="shared" si="0"/>
        <v>348.83333333333337</v>
      </c>
      <c r="F43" s="148">
        <v>69.77</v>
      </c>
      <c r="G43" s="150">
        <v>418.6</v>
      </c>
    </row>
    <row r="44" spans="1:7" s="7" customFormat="1" ht="15.75">
      <c r="A44" s="80" t="s">
        <v>834</v>
      </c>
      <c r="B44" s="53" t="s">
        <v>827</v>
      </c>
      <c r="C44" s="32" t="s">
        <v>12</v>
      </c>
      <c r="D44" s="102">
        <f>500*1.05</f>
        <v>525</v>
      </c>
      <c r="E44" s="146">
        <f t="shared" si="0"/>
        <v>465.75</v>
      </c>
      <c r="F44" s="148">
        <v>93.15</v>
      </c>
      <c r="G44" s="150">
        <v>558.9</v>
      </c>
    </row>
    <row r="45" spans="1:7" s="7" customFormat="1" ht="15.75">
      <c r="A45" s="79" t="s">
        <v>835</v>
      </c>
      <c r="B45" s="53" t="s">
        <v>828</v>
      </c>
      <c r="C45" s="32" t="s">
        <v>12</v>
      </c>
      <c r="D45" s="102">
        <f>70*1.05</f>
        <v>73.5</v>
      </c>
      <c r="E45" s="146">
        <f t="shared" si="0"/>
        <v>58.45833333333334</v>
      </c>
      <c r="F45" s="148">
        <v>11.69</v>
      </c>
      <c r="G45" s="150">
        <v>70.15</v>
      </c>
    </row>
    <row r="46" spans="1:7" s="7" customFormat="1" ht="15.75">
      <c r="A46" s="80" t="s">
        <v>836</v>
      </c>
      <c r="B46" s="53" t="s">
        <v>829</v>
      </c>
      <c r="C46" s="32" t="s">
        <v>12</v>
      </c>
      <c r="D46" s="102">
        <f>50*1.05</f>
        <v>52.5</v>
      </c>
      <c r="E46" s="146">
        <f t="shared" si="0"/>
        <v>58.45833333333334</v>
      </c>
      <c r="F46" s="148">
        <v>11.69</v>
      </c>
      <c r="G46" s="150">
        <v>70.15</v>
      </c>
    </row>
    <row r="47" spans="1:7" s="7" customFormat="1" ht="15.75">
      <c r="A47" s="79" t="s">
        <v>837</v>
      </c>
      <c r="B47" s="53" t="s">
        <v>830</v>
      </c>
      <c r="C47" s="32" t="s">
        <v>12</v>
      </c>
      <c r="D47" s="102">
        <f>50*1.05</f>
        <v>52.5</v>
      </c>
      <c r="E47" s="146">
        <f t="shared" si="0"/>
        <v>58.45833333333334</v>
      </c>
      <c r="F47" s="148">
        <v>11.69</v>
      </c>
      <c r="G47" s="150">
        <v>70.15</v>
      </c>
    </row>
    <row r="48" spans="1:7" s="7" customFormat="1" ht="15.75">
      <c r="A48" s="80" t="s">
        <v>838</v>
      </c>
      <c r="B48" s="53" t="s">
        <v>871</v>
      </c>
      <c r="C48" s="32" t="s">
        <v>12</v>
      </c>
      <c r="D48" s="102">
        <f>1000*1.05</f>
        <v>1050</v>
      </c>
      <c r="E48" s="146">
        <f t="shared" si="0"/>
        <v>116.91666666666669</v>
      </c>
      <c r="F48" s="150">
        <f aca="true" t="shared" si="1" ref="F48:F79">E48*0.2</f>
        <v>23.38333333333334</v>
      </c>
      <c r="G48" s="150">
        <v>140.3</v>
      </c>
    </row>
    <row r="49" spans="1:7" s="7" customFormat="1" ht="15.75">
      <c r="A49" s="80" t="s">
        <v>870</v>
      </c>
      <c r="B49" s="53" t="s">
        <v>708</v>
      </c>
      <c r="C49" s="32" t="s">
        <v>12</v>
      </c>
      <c r="D49" s="102">
        <f>40*1.05</f>
        <v>42</v>
      </c>
      <c r="E49" s="146">
        <f t="shared" si="0"/>
        <v>116.91666666666669</v>
      </c>
      <c r="F49" s="150">
        <f t="shared" si="1"/>
        <v>23.38333333333334</v>
      </c>
      <c r="G49" s="150">
        <v>140.3</v>
      </c>
    </row>
    <row r="50" spans="1:7" s="7" customFormat="1" ht="15.75">
      <c r="A50" s="79" t="s">
        <v>881</v>
      </c>
      <c r="B50" s="53" t="s">
        <v>709</v>
      </c>
      <c r="C50" s="32" t="s">
        <v>12</v>
      </c>
      <c r="D50" s="102">
        <f>100*1.05</f>
        <v>105</v>
      </c>
      <c r="E50" s="146">
        <f t="shared" si="0"/>
        <v>222.33333333333334</v>
      </c>
      <c r="F50" s="150">
        <f t="shared" si="1"/>
        <v>44.46666666666667</v>
      </c>
      <c r="G50" s="150">
        <v>266.8</v>
      </c>
    </row>
    <row r="51" spans="1:7" s="7" customFormat="1" ht="15.75">
      <c r="A51" s="79" t="s">
        <v>1257</v>
      </c>
      <c r="B51" s="53" t="s">
        <v>882</v>
      </c>
      <c r="C51" s="32" t="s">
        <v>12</v>
      </c>
      <c r="D51" s="102">
        <f>450*1.05</f>
        <v>472.5</v>
      </c>
      <c r="E51" s="146">
        <f t="shared" si="0"/>
        <v>134.16666666666669</v>
      </c>
      <c r="F51" s="150">
        <f t="shared" si="1"/>
        <v>26.83333333333334</v>
      </c>
      <c r="G51" s="150">
        <v>161</v>
      </c>
    </row>
    <row r="52" spans="1:7" s="7" customFormat="1" ht="15.75">
      <c r="A52" s="79" t="s">
        <v>1257</v>
      </c>
      <c r="B52" s="53" t="s">
        <v>1006</v>
      </c>
      <c r="C52" s="32" t="s">
        <v>12</v>
      </c>
      <c r="D52" s="102">
        <f>420*1.05</f>
        <v>441</v>
      </c>
      <c r="E52" s="146">
        <f t="shared" si="0"/>
        <v>465.75</v>
      </c>
      <c r="F52" s="150">
        <f t="shared" si="1"/>
        <v>93.15</v>
      </c>
      <c r="G52" s="150">
        <v>558.9</v>
      </c>
    </row>
    <row r="53" spans="1:7" s="7" customFormat="1" ht="15.75">
      <c r="A53" s="79" t="s">
        <v>1258</v>
      </c>
      <c r="B53" s="53" t="s">
        <v>1063</v>
      </c>
      <c r="C53" s="32" t="s">
        <v>12</v>
      </c>
      <c r="D53" s="102">
        <f>330*1.05</f>
        <v>346.5</v>
      </c>
      <c r="E53" s="146">
        <f t="shared" si="0"/>
        <v>116.91666666666669</v>
      </c>
      <c r="F53" s="150">
        <f t="shared" si="1"/>
        <v>23.38333333333334</v>
      </c>
      <c r="G53" s="150">
        <v>140.3</v>
      </c>
    </row>
    <row r="54" spans="1:7" s="7" customFormat="1" ht="15.75">
      <c r="A54" s="79" t="s">
        <v>839</v>
      </c>
      <c r="B54" s="53" t="s">
        <v>1453</v>
      </c>
      <c r="C54" s="32"/>
      <c r="D54" s="103"/>
      <c r="E54" s="146"/>
      <c r="F54" s="148"/>
      <c r="G54" s="148"/>
    </row>
    <row r="55" spans="1:7" s="7" customFormat="1" ht="15.75">
      <c r="A55" s="79" t="s">
        <v>841</v>
      </c>
      <c r="B55" s="53" t="s">
        <v>699</v>
      </c>
      <c r="C55" s="32" t="s">
        <v>22</v>
      </c>
      <c r="D55" s="102">
        <f>70*1.05</f>
        <v>73.5</v>
      </c>
      <c r="E55" s="146">
        <f t="shared" si="0"/>
        <v>77.62500000000001</v>
      </c>
      <c r="F55" s="150">
        <v>15.52</v>
      </c>
      <c r="G55" s="148">
        <v>93.15</v>
      </c>
    </row>
    <row r="56" spans="1:7" s="7" customFormat="1" ht="15.75">
      <c r="A56" s="79" t="s">
        <v>842</v>
      </c>
      <c r="B56" s="54" t="s">
        <v>698</v>
      </c>
      <c r="C56" s="32" t="s">
        <v>22</v>
      </c>
      <c r="D56" s="102">
        <f>70*1.05</f>
        <v>73.5</v>
      </c>
      <c r="E56" s="146">
        <f t="shared" si="0"/>
        <v>77.62500000000001</v>
      </c>
      <c r="F56" s="150">
        <v>15.52</v>
      </c>
      <c r="G56" s="148">
        <v>93.15</v>
      </c>
    </row>
    <row r="57" spans="1:7" s="7" customFormat="1" ht="15.75">
      <c r="A57" s="79" t="s">
        <v>840</v>
      </c>
      <c r="B57" s="53" t="s">
        <v>1452</v>
      </c>
      <c r="C57" s="32"/>
      <c r="D57" s="100"/>
      <c r="E57" s="146"/>
      <c r="F57" s="150"/>
      <c r="G57" s="148"/>
    </row>
    <row r="58" spans="1:7" s="7" customFormat="1" ht="15.75">
      <c r="A58" s="79" t="s">
        <v>843</v>
      </c>
      <c r="B58" s="55" t="s">
        <v>699</v>
      </c>
      <c r="C58" s="32" t="s">
        <v>22</v>
      </c>
      <c r="D58" s="99">
        <f>160*1.05</f>
        <v>168</v>
      </c>
      <c r="E58" s="146">
        <f t="shared" si="0"/>
        <v>174.41666666666669</v>
      </c>
      <c r="F58" s="150">
        <f t="shared" si="1"/>
        <v>34.88333333333334</v>
      </c>
      <c r="G58" s="150">
        <v>209.3</v>
      </c>
    </row>
    <row r="59" spans="1:7" s="7" customFormat="1" ht="15.75">
      <c r="A59" s="79" t="s">
        <v>844</v>
      </c>
      <c r="B59" s="54" t="s">
        <v>698</v>
      </c>
      <c r="C59" s="32" t="s">
        <v>22</v>
      </c>
      <c r="D59" s="99">
        <f>105*1.05</f>
        <v>110.25</v>
      </c>
      <c r="E59" s="146">
        <f t="shared" si="0"/>
        <v>116.91666666666669</v>
      </c>
      <c r="F59" s="150">
        <f t="shared" si="1"/>
        <v>23.38333333333334</v>
      </c>
      <c r="G59" s="150">
        <v>140.3</v>
      </c>
    </row>
    <row r="60" spans="1:7" s="6" customFormat="1" ht="31.5" customHeight="1">
      <c r="A60" s="79">
        <v>12</v>
      </c>
      <c r="B60" s="54" t="s">
        <v>1034</v>
      </c>
      <c r="C60" s="32"/>
      <c r="D60" s="100"/>
      <c r="E60" s="146"/>
      <c r="F60" s="148"/>
      <c r="G60" s="149"/>
    </row>
    <row r="61" spans="1:7" s="7" customFormat="1" ht="15.75" customHeight="1">
      <c r="A61" s="79" t="s">
        <v>815</v>
      </c>
      <c r="B61" s="54" t="s">
        <v>1012</v>
      </c>
      <c r="C61" s="32" t="s">
        <v>9</v>
      </c>
      <c r="D61" s="99">
        <f>160*1.05</f>
        <v>168</v>
      </c>
      <c r="E61" s="146">
        <f t="shared" si="0"/>
        <v>177.29166666666669</v>
      </c>
      <c r="F61" s="150">
        <f t="shared" si="1"/>
        <v>35.458333333333336</v>
      </c>
      <c r="G61" s="148">
        <v>212.75</v>
      </c>
    </row>
    <row r="62" spans="1:7" s="7" customFormat="1" ht="15.75" customHeight="1">
      <c r="A62" s="79" t="s">
        <v>816</v>
      </c>
      <c r="B62" s="54" t="s">
        <v>927</v>
      </c>
      <c r="C62" s="32" t="s">
        <v>9</v>
      </c>
      <c r="D62" s="99">
        <f>100*1.05</f>
        <v>105</v>
      </c>
      <c r="E62" s="146">
        <f t="shared" si="0"/>
        <v>111.16666666666667</v>
      </c>
      <c r="F62" s="150">
        <f t="shared" si="1"/>
        <v>22.233333333333334</v>
      </c>
      <c r="G62" s="150">
        <v>133.4</v>
      </c>
    </row>
    <row r="63" spans="1:7" s="7" customFormat="1" ht="15.75" customHeight="1">
      <c r="A63" s="79" t="s">
        <v>817</v>
      </c>
      <c r="B63" s="54" t="s">
        <v>693</v>
      </c>
      <c r="C63" s="32" t="s">
        <v>9</v>
      </c>
      <c r="D63" s="99">
        <f>150*1.05</f>
        <v>157.5</v>
      </c>
      <c r="E63" s="146">
        <f t="shared" si="0"/>
        <v>166.75</v>
      </c>
      <c r="F63" s="150">
        <f t="shared" si="1"/>
        <v>33.35</v>
      </c>
      <c r="G63" s="150">
        <v>200.1</v>
      </c>
    </row>
    <row r="64" spans="1:7" s="7" customFormat="1" ht="29.25" customHeight="1">
      <c r="A64" s="79" t="s">
        <v>818</v>
      </c>
      <c r="B64" s="53" t="s">
        <v>14</v>
      </c>
      <c r="C64" s="32" t="s">
        <v>9</v>
      </c>
      <c r="D64" s="99">
        <f>200*1.05</f>
        <v>210</v>
      </c>
      <c r="E64" s="146">
        <f t="shared" si="0"/>
        <v>222.33333333333334</v>
      </c>
      <c r="F64" s="150">
        <f t="shared" si="1"/>
        <v>44.46666666666667</v>
      </c>
      <c r="G64" s="150">
        <v>266.8</v>
      </c>
    </row>
    <row r="65" spans="1:7" s="7" customFormat="1" ht="17.25" customHeight="1">
      <c r="A65" s="79" t="s">
        <v>1013</v>
      </c>
      <c r="B65" s="55" t="s">
        <v>1014</v>
      </c>
      <c r="C65" s="32" t="s">
        <v>9</v>
      </c>
      <c r="D65" s="99">
        <f>320*1.05</f>
        <v>336</v>
      </c>
      <c r="E65" s="146">
        <f t="shared" si="0"/>
        <v>355.5416666666667</v>
      </c>
      <c r="F65" s="150">
        <f t="shared" si="1"/>
        <v>71.10833333333333</v>
      </c>
      <c r="G65" s="148">
        <v>426.65</v>
      </c>
    </row>
    <row r="66" spans="1:7" s="7" customFormat="1" ht="17.25" customHeight="1">
      <c r="A66" s="78" t="s">
        <v>122</v>
      </c>
      <c r="B66" s="55" t="s">
        <v>1064</v>
      </c>
      <c r="C66" s="32" t="s">
        <v>9</v>
      </c>
      <c r="D66" s="99"/>
      <c r="E66" s="146">
        <f t="shared" si="0"/>
        <v>55.583333333333336</v>
      </c>
      <c r="F66" s="150">
        <f t="shared" si="1"/>
        <v>11.116666666666667</v>
      </c>
      <c r="G66" s="150">
        <v>66.7</v>
      </c>
    </row>
    <row r="67" spans="1:7" s="7" customFormat="1" ht="31.5" customHeight="1">
      <c r="A67" s="78" t="s">
        <v>1065</v>
      </c>
      <c r="B67" s="55" t="s">
        <v>1015</v>
      </c>
      <c r="C67" s="32" t="s">
        <v>9</v>
      </c>
      <c r="D67" s="99">
        <f>260*1.05</f>
        <v>273</v>
      </c>
      <c r="E67" s="146">
        <f t="shared" si="0"/>
        <v>232.875</v>
      </c>
      <c r="F67" s="150">
        <v>46.57</v>
      </c>
      <c r="G67" s="148">
        <v>279.45</v>
      </c>
    </row>
    <row r="68" spans="1:7" s="7" customFormat="1" ht="18.75">
      <c r="A68" s="78"/>
      <c r="B68" s="93" t="s">
        <v>29</v>
      </c>
      <c r="C68" s="32"/>
      <c r="D68" s="103"/>
      <c r="E68" s="146"/>
      <c r="F68" s="148"/>
      <c r="G68" s="148"/>
    </row>
    <row r="69" spans="1:7" s="7" customFormat="1" ht="31.5">
      <c r="A69" s="78" t="s">
        <v>845</v>
      </c>
      <c r="B69" s="53" t="s">
        <v>910</v>
      </c>
      <c r="C69" s="32"/>
      <c r="D69" s="103"/>
      <c r="E69" s="146"/>
      <c r="F69" s="148"/>
      <c r="G69" s="148"/>
    </row>
    <row r="70" spans="1:7" s="7" customFormat="1" ht="30" customHeight="1">
      <c r="A70" s="84" t="s">
        <v>819</v>
      </c>
      <c r="B70" s="55" t="s">
        <v>974</v>
      </c>
      <c r="C70" s="191" t="s">
        <v>21</v>
      </c>
      <c r="D70" s="102">
        <f>90*1.05</f>
        <v>94.5</v>
      </c>
      <c r="E70" s="146">
        <f t="shared" si="0"/>
        <v>116.91666666666669</v>
      </c>
      <c r="F70" s="150">
        <f t="shared" si="1"/>
        <v>23.38333333333334</v>
      </c>
      <c r="G70" s="150">
        <v>140.3</v>
      </c>
    </row>
    <row r="71" spans="1:7" s="7" customFormat="1" ht="30.75" customHeight="1">
      <c r="A71" s="84" t="s">
        <v>820</v>
      </c>
      <c r="B71" s="55" t="s">
        <v>975</v>
      </c>
      <c r="C71" s="191" t="s">
        <v>21</v>
      </c>
      <c r="D71" s="102">
        <f>160*1.05</f>
        <v>168</v>
      </c>
      <c r="E71" s="146">
        <f t="shared" si="0"/>
        <v>173.45833333333334</v>
      </c>
      <c r="F71" s="150">
        <f t="shared" si="1"/>
        <v>34.69166666666667</v>
      </c>
      <c r="G71" s="148">
        <v>208.15</v>
      </c>
    </row>
    <row r="72" spans="1:7" s="7" customFormat="1" ht="30" customHeight="1">
      <c r="A72" s="84" t="s">
        <v>846</v>
      </c>
      <c r="B72" s="55" t="s">
        <v>976</v>
      </c>
      <c r="C72" s="191" t="s">
        <v>21</v>
      </c>
      <c r="D72" s="102">
        <f>280*1.05</f>
        <v>294</v>
      </c>
      <c r="E72" s="146">
        <f t="shared" si="0"/>
        <v>310.50000000000006</v>
      </c>
      <c r="F72" s="150">
        <f t="shared" si="1"/>
        <v>62.100000000000016</v>
      </c>
      <c r="G72" s="150">
        <v>372.6</v>
      </c>
    </row>
    <row r="73" spans="1:7" s="7" customFormat="1" ht="32.25" customHeight="1">
      <c r="A73" s="84" t="s">
        <v>847</v>
      </c>
      <c r="B73" s="55" t="s">
        <v>977</v>
      </c>
      <c r="C73" s="191" t="s">
        <v>21</v>
      </c>
      <c r="D73" s="102">
        <f>320*1.05</f>
        <v>336</v>
      </c>
      <c r="E73" s="146">
        <f t="shared" si="0"/>
        <v>524.2083333333334</v>
      </c>
      <c r="F73" s="150">
        <f t="shared" si="1"/>
        <v>104.84166666666668</v>
      </c>
      <c r="G73" s="148">
        <v>629.05</v>
      </c>
    </row>
    <row r="74" spans="1:7" s="7" customFormat="1" ht="32.25" customHeight="1">
      <c r="A74" s="84" t="s">
        <v>848</v>
      </c>
      <c r="B74" s="55" t="s">
        <v>978</v>
      </c>
      <c r="C74" s="191" t="s">
        <v>21</v>
      </c>
      <c r="D74" s="102">
        <f>670*1.05</f>
        <v>703.5</v>
      </c>
      <c r="E74" s="146">
        <f t="shared" si="0"/>
        <v>640.1666666666667</v>
      </c>
      <c r="F74" s="150">
        <f t="shared" si="1"/>
        <v>128.03333333333336</v>
      </c>
      <c r="G74" s="150">
        <v>768.2</v>
      </c>
    </row>
    <row r="75" spans="1:7" s="7" customFormat="1" ht="15.75">
      <c r="A75" s="78" t="s">
        <v>747</v>
      </c>
      <c r="B75" s="53" t="s">
        <v>969</v>
      </c>
      <c r="C75" s="32"/>
      <c r="D75" s="103"/>
      <c r="E75" s="146"/>
      <c r="F75" s="148"/>
      <c r="G75" s="148"/>
    </row>
    <row r="76" spans="1:7" s="7" customFormat="1" ht="31.5">
      <c r="A76" s="78" t="s">
        <v>996</v>
      </c>
      <c r="B76" s="53" t="s">
        <v>965</v>
      </c>
      <c r="C76" s="32" t="s">
        <v>21</v>
      </c>
      <c r="D76" s="102">
        <f>105*1.05</f>
        <v>110.25</v>
      </c>
      <c r="E76" s="146">
        <f t="shared" si="0"/>
        <v>58.45833333333334</v>
      </c>
      <c r="F76" s="150">
        <f t="shared" si="1"/>
        <v>11.69166666666667</v>
      </c>
      <c r="G76" s="148">
        <v>70.15</v>
      </c>
    </row>
    <row r="77" spans="1:7" s="7" customFormat="1" ht="31.5">
      <c r="A77" s="78" t="s">
        <v>997</v>
      </c>
      <c r="B77" s="53" t="s">
        <v>966</v>
      </c>
      <c r="C77" s="32" t="s">
        <v>21</v>
      </c>
      <c r="D77" s="102">
        <f>320*1.05</f>
        <v>336</v>
      </c>
      <c r="E77" s="146">
        <f t="shared" si="0"/>
        <v>116.91666666666669</v>
      </c>
      <c r="F77" s="150">
        <f t="shared" si="1"/>
        <v>23.38333333333334</v>
      </c>
      <c r="G77" s="150">
        <v>140.3</v>
      </c>
    </row>
    <row r="78" spans="1:7" s="7" customFormat="1" ht="31.5">
      <c r="A78" s="78" t="s">
        <v>998</v>
      </c>
      <c r="B78" s="53" t="s">
        <v>967</v>
      </c>
      <c r="C78" s="32" t="s">
        <v>21</v>
      </c>
      <c r="D78" s="102">
        <f>530*1.05</f>
        <v>556.5</v>
      </c>
      <c r="E78" s="146">
        <f t="shared" si="0"/>
        <v>276.95833333333337</v>
      </c>
      <c r="F78" s="150">
        <f t="shared" si="1"/>
        <v>55.39166666666668</v>
      </c>
      <c r="G78" s="148">
        <v>332.35</v>
      </c>
    </row>
    <row r="79" spans="1:7" s="7" customFormat="1" ht="31.5">
      <c r="A79" s="78" t="s">
        <v>999</v>
      </c>
      <c r="B79" s="53" t="s">
        <v>968</v>
      </c>
      <c r="C79" s="32" t="s">
        <v>21</v>
      </c>
      <c r="D79" s="102">
        <f>840*1.05</f>
        <v>882</v>
      </c>
      <c r="E79" s="146">
        <f t="shared" si="0"/>
        <v>499.2916666666667</v>
      </c>
      <c r="F79" s="150">
        <f t="shared" si="1"/>
        <v>99.85833333333335</v>
      </c>
      <c r="G79" s="148">
        <v>599.15</v>
      </c>
    </row>
    <row r="80" spans="1:7" s="7" customFormat="1" ht="15.75">
      <c r="A80" s="78" t="s">
        <v>748</v>
      </c>
      <c r="B80" s="53" t="s">
        <v>970</v>
      </c>
      <c r="C80" s="32"/>
      <c r="D80" s="103"/>
      <c r="E80" s="146"/>
      <c r="F80" s="148"/>
      <c r="G80" s="148"/>
    </row>
    <row r="81" spans="1:7" s="7" customFormat="1" ht="31.5">
      <c r="A81" s="78" t="s">
        <v>1000</v>
      </c>
      <c r="B81" s="53" t="s">
        <v>971</v>
      </c>
      <c r="C81" s="32" t="s">
        <v>21</v>
      </c>
      <c r="D81" s="102">
        <f>150*1.05</f>
        <v>157.5</v>
      </c>
      <c r="E81" s="146">
        <f>G81/1.2</f>
        <v>165.79166666666666</v>
      </c>
      <c r="F81" s="150">
        <f>E81*0.2</f>
        <v>33.15833333333333</v>
      </c>
      <c r="G81" s="148">
        <v>198.95</v>
      </c>
    </row>
    <row r="82" spans="1:7" s="7" customFormat="1" ht="31.5">
      <c r="A82" s="78" t="s">
        <v>1001</v>
      </c>
      <c r="B82" s="53" t="s">
        <v>972</v>
      </c>
      <c r="C82" s="32" t="s">
        <v>21</v>
      </c>
      <c r="D82" s="102">
        <f>210*1.05</f>
        <v>220.5</v>
      </c>
      <c r="E82" s="146">
        <f>G82/1.2</f>
        <v>276.95833333333337</v>
      </c>
      <c r="F82" s="150">
        <f>E82*0.2</f>
        <v>55.39166666666668</v>
      </c>
      <c r="G82" s="148">
        <v>332.35</v>
      </c>
    </row>
    <row r="83" spans="1:7" s="7" customFormat="1" ht="38.25" customHeight="1">
      <c r="A83" s="78" t="s">
        <v>1002</v>
      </c>
      <c r="B83" s="53" t="s">
        <v>973</v>
      </c>
      <c r="C83" s="32" t="s">
        <v>21</v>
      </c>
      <c r="D83" s="102">
        <f>530*1.05</f>
        <v>556.5</v>
      </c>
      <c r="E83" s="146">
        <f>G83/1.2</f>
        <v>333.5</v>
      </c>
      <c r="F83" s="150">
        <f>E83*0.2</f>
        <v>66.7</v>
      </c>
      <c r="G83" s="150">
        <v>400.2</v>
      </c>
    </row>
    <row r="84" spans="1:7" s="7" customFormat="1" ht="15.75">
      <c r="A84" s="86" t="s">
        <v>749</v>
      </c>
      <c r="B84" s="87" t="s">
        <v>30</v>
      </c>
      <c r="C84" s="88"/>
      <c r="D84" s="103"/>
      <c r="E84" s="146"/>
      <c r="F84" s="148"/>
      <c r="G84" s="148"/>
    </row>
    <row r="85" spans="1:7" s="7" customFormat="1" ht="15.75">
      <c r="A85" s="86" t="s">
        <v>849</v>
      </c>
      <c r="B85" s="87" t="s">
        <v>2104</v>
      </c>
      <c r="C85" s="88"/>
      <c r="D85" s="102">
        <f>450*1.05</f>
        <v>472.5</v>
      </c>
      <c r="E85" s="146"/>
      <c r="F85" s="150"/>
      <c r="G85" s="148"/>
    </row>
    <row r="86" spans="1:7" s="7" customFormat="1" ht="15.75">
      <c r="A86" s="86"/>
      <c r="B86" s="87" t="s">
        <v>2105</v>
      </c>
      <c r="C86" s="88"/>
      <c r="D86" s="102"/>
      <c r="E86" s="146"/>
      <c r="F86" s="150"/>
      <c r="G86" s="148"/>
    </row>
    <row r="87" spans="1:7" s="7" customFormat="1" ht="31.5">
      <c r="A87" s="86"/>
      <c r="B87" s="160" t="s">
        <v>2106</v>
      </c>
      <c r="C87" s="88"/>
      <c r="D87" s="102"/>
      <c r="E87" s="146"/>
      <c r="F87" s="150"/>
      <c r="G87" s="148"/>
    </row>
    <row r="88" spans="1:7" s="7" customFormat="1" ht="15.75">
      <c r="A88" s="86"/>
      <c r="B88" s="37" t="s">
        <v>2107</v>
      </c>
      <c r="C88" s="88"/>
      <c r="D88" s="102"/>
      <c r="E88" s="146"/>
      <c r="F88" s="150"/>
      <c r="G88" s="148"/>
    </row>
    <row r="89" spans="1:7" s="7" customFormat="1" ht="15.75">
      <c r="A89" s="86" t="s">
        <v>850</v>
      </c>
      <c r="B89" s="87" t="s">
        <v>2108</v>
      </c>
      <c r="C89" s="88"/>
      <c r="D89" s="102">
        <f>790*1.05</f>
        <v>829.5</v>
      </c>
      <c r="E89" s="146"/>
      <c r="F89" s="150"/>
      <c r="G89" s="148"/>
    </row>
    <row r="90" spans="1:7" s="7" customFormat="1" ht="15.75">
      <c r="A90" s="86"/>
      <c r="B90" s="37" t="s">
        <v>2109</v>
      </c>
      <c r="C90" s="88"/>
      <c r="D90" s="102"/>
      <c r="E90" s="146"/>
      <c r="F90" s="150"/>
      <c r="G90" s="148"/>
    </row>
    <row r="91" spans="1:7" s="7" customFormat="1" ht="15.75">
      <c r="A91" s="86"/>
      <c r="B91" s="37" t="s">
        <v>2132</v>
      </c>
      <c r="C91" s="88"/>
      <c r="D91" s="102"/>
      <c r="E91" s="146"/>
      <c r="F91" s="150"/>
      <c r="G91" s="148"/>
    </row>
    <row r="92" spans="1:7" s="7" customFormat="1" ht="15.75">
      <c r="A92" s="86"/>
      <c r="B92" s="37" t="s">
        <v>2133</v>
      </c>
      <c r="C92" s="88"/>
      <c r="D92" s="102"/>
      <c r="E92" s="146"/>
      <c r="F92" s="150"/>
      <c r="G92" s="148"/>
    </row>
    <row r="93" spans="1:7" s="7" customFormat="1" ht="15.75">
      <c r="A93" s="86"/>
      <c r="B93" s="37" t="s">
        <v>2134</v>
      </c>
      <c r="C93" s="88"/>
      <c r="D93" s="102"/>
      <c r="E93" s="146"/>
      <c r="F93" s="150"/>
      <c r="G93" s="148"/>
    </row>
    <row r="94" spans="1:7" s="7" customFormat="1" ht="15.75">
      <c r="A94" s="86"/>
      <c r="B94" s="37" t="s">
        <v>2135</v>
      </c>
      <c r="C94" s="88"/>
      <c r="D94" s="102"/>
      <c r="E94" s="146"/>
      <c r="F94" s="150"/>
      <c r="G94" s="148"/>
    </row>
    <row r="95" spans="1:7" s="7" customFormat="1" ht="15.75">
      <c r="A95" s="86"/>
      <c r="B95" s="37" t="s">
        <v>2110</v>
      </c>
      <c r="C95" s="88"/>
      <c r="D95" s="102"/>
      <c r="E95" s="146"/>
      <c r="F95" s="150"/>
      <c r="G95" s="148"/>
    </row>
    <row r="96" spans="1:7" s="7" customFormat="1" ht="15.75">
      <c r="A96" s="86"/>
      <c r="B96" s="37" t="s">
        <v>2136</v>
      </c>
      <c r="C96" s="88"/>
      <c r="D96" s="102"/>
      <c r="E96" s="146"/>
      <c r="F96" s="150"/>
      <c r="G96" s="148"/>
    </row>
    <row r="97" spans="1:7" s="7" customFormat="1" ht="15.75">
      <c r="A97" s="86"/>
      <c r="B97" s="37" t="s">
        <v>2137</v>
      </c>
      <c r="C97" s="88"/>
      <c r="D97" s="102"/>
      <c r="E97" s="146"/>
      <c r="F97" s="150"/>
      <c r="G97" s="148"/>
    </row>
    <row r="98" spans="1:7" s="7" customFormat="1" ht="14.25" customHeight="1">
      <c r="A98" s="86"/>
      <c r="B98" s="37" t="s">
        <v>2111</v>
      </c>
      <c r="C98" s="88"/>
      <c r="D98" s="102"/>
      <c r="E98" s="146"/>
      <c r="F98" s="150"/>
      <c r="G98" s="148"/>
    </row>
    <row r="99" spans="1:7" s="7" customFormat="1" ht="15.75" hidden="1">
      <c r="A99" s="86"/>
      <c r="B99" s="37"/>
      <c r="C99" s="88"/>
      <c r="D99" s="102"/>
      <c r="E99" s="146"/>
      <c r="F99" s="150"/>
      <c r="G99" s="148"/>
    </row>
    <row r="100" spans="1:7" s="7" customFormat="1" ht="15.75" hidden="1">
      <c r="A100" s="86"/>
      <c r="B100" s="37"/>
      <c r="C100" s="88"/>
      <c r="D100" s="102"/>
      <c r="E100" s="146"/>
      <c r="F100" s="150"/>
      <c r="G100" s="148"/>
    </row>
    <row r="101" spans="1:7" s="7" customFormat="1" ht="15.75" hidden="1">
      <c r="A101" s="86"/>
      <c r="B101" s="37"/>
      <c r="C101" s="88"/>
      <c r="D101" s="102"/>
      <c r="E101" s="146"/>
      <c r="F101" s="150"/>
      <c r="G101" s="148"/>
    </row>
    <row r="102" spans="1:7" s="7" customFormat="1" ht="15.75" hidden="1">
      <c r="A102" s="86"/>
      <c r="B102" s="37"/>
      <c r="C102" s="88"/>
      <c r="D102" s="102"/>
      <c r="E102" s="146"/>
      <c r="F102" s="150"/>
      <c r="G102" s="148"/>
    </row>
    <row r="103" spans="1:7" s="7" customFormat="1" ht="15.75" hidden="1">
      <c r="A103" s="86"/>
      <c r="B103" s="37"/>
      <c r="C103" s="88"/>
      <c r="D103" s="102"/>
      <c r="E103" s="146"/>
      <c r="F103" s="150"/>
      <c r="G103" s="148"/>
    </row>
    <row r="104" spans="1:7" s="7" customFormat="1" ht="15.75">
      <c r="A104" s="86" t="s">
        <v>851</v>
      </c>
      <c r="B104" s="87" t="s">
        <v>2112</v>
      </c>
      <c r="C104" s="88"/>
      <c r="D104" s="102">
        <f>1050*1.05</f>
        <v>1102.5</v>
      </c>
      <c r="E104" s="146"/>
      <c r="F104" s="150"/>
      <c r="G104" s="150"/>
    </row>
    <row r="105" spans="1:7" s="7" customFormat="1" ht="15.75">
      <c r="A105" s="86"/>
      <c r="B105" s="37" t="s">
        <v>2113</v>
      </c>
      <c r="C105" s="88"/>
      <c r="D105" s="102"/>
      <c r="E105" s="146"/>
      <c r="F105" s="150"/>
      <c r="G105" s="150"/>
    </row>
    <row r="106" spans="1:7" s="7" customFormat="1" ht="15.75">
      <c r="A106" s="86"/>
      <c r="B106" s="37" t="s">
        <v>2114</v>
      </c>
      <c r="C106" s="88"/>
      <c r="D106" s="102"/>
      <c r="E106" s="146"/>
      <c r="F106" s="150"/>
      <c r="G106" s="150"/>
    </row>
    <row r="107" spans="1:7" s="7" customFormat="1" ht="15.75">
      <c r="A107" s="86"/>
      <c r="B107" s="37" t="s">
        <v>2119</v>
      </c>
      <c r="C107" s="88"/>
      <c r="D107" s="102"/>
      <c r="E107" s="146"/>
      <c r="F107" s="150"/>
      <c r="G107" s="150"/>
    </row>
    <row r="108" spans="1:7" s="7" customFormat="1" ht="15.75">
      <c r="A108" s="86"/>
      <c r="B108" s="37" t="s">
        <v>2138</v>
      </c>
      <c r="C108" s="88"/>
      <c r="D108" s="102"/>
      <c r="E108" s="146"/>
      <c r="F108" s="150"/>
      <c r="G108" s="150"/>
    </row>
    <row r="109" spans="1:7" s="7" customFormat="1" ht="15.75">
      <c r="A109" s="86"/>
      <c r="B109" s="37" t="s">
        <v>2115</v>
      </c>
      <c r="C109" s="88"/>
      <c r="D109" s="102"/>
      <c r="E109" s="146"/>
      <c r="F109" s="150"/>
      <c r="G109" s="150"/>
    </row>
    <row r="110" spans="1:7" s="7" customFormat="1" ht="15.75">
      <c r="A110" s="86"/>
      <c r="B110" s="37" t="s">
        <v>2139</v>
      </c>
      <c r="C110" s="88"/>
      <c r="D110" s="102"/>
      <c r="E110" s="146"/>
      <c r="F110" s="150"/>
      <c r="G110" s="150"/>
    </row>
    <row r="111" spans="1:7" s="7" customFormat="1" ht="15.75">
      <c r="A111" s="86"/>
      <c r="B111" s="37" t="s">
        <v>2140</v>
      </c>
      <c r="C111" s="88"/>
      <c r="D111" s="102"/>
      <c r="E111" s="146"/>
      <c r="F111" s="150"/>
      <c r="G111" s="150"/>
    </row>
    <row r="112" spans="1:7" s="7" customFormat="1" ht="15.75">
      <c r="A112" s="86"/>
      <c r="B112" s="37" t="s">
        <v>2116</v>
      </c>
      <c r="C112" s="88"/>
      <c r="D112" s="102"/>
      <c r="E112" s="146"/>
      <c r="F112" s="150"/>
      <c r="G112" s="150"/>
    </row>
    <row r="113" spans="1:7" s="7" customFormat="1" ht="15.75">
      <c r="A113" s="86"/>
      <c r="B113" s="37" t="s">
        <v>2141</v>
      </c>
      <c r="C113" s="88"/>
      <c r="D113" s="102"/>
      <c r="E113" s="146"/>
      <c r="F113" s="150"/>
      <c r="G113" s="150"/>
    </row>
    <row r="114" spans="1:7" s="7" customFormat="1" ht="15.75">
      <c r="A114" s="86"/>
      <c r="B114" s="37" t="s">
        <v>2142</v>
      </c>
      <c r="C114" s="88"/>
      <c r="D114" s="102"/>
      <c r="E114" s="146"/>
      <c r="F114" s="150"/>
      <c r="G114" s="150"/>
    </row>
    <row r="115" spans="1:7" s="7" customFormat="1" ht="15.75">
      <c r="A115" s="86"/>
      <c r="B115" s="37" t="s">
        <v>2117</v>
      </c>
      <c r="C115" s="88"/>
      <c r="D115" s="102"/>
      <c r="E115" s="146"/>
      <c r="F115" s="150"/>
      <c r="G115" s="150"/>
    </row>
    <row r="116" spans="1:7" s="7" customFormat="1" ht="15.75">
      <c r="A116" s="86"/>
      <c r="B116" s="37" t="s">
        <v>2118</v>
      </c>
      <c r="C116" s="88"/>
      <c r="D116" s="102"/>
      <c r="E116" s="146"/>
      <c r="F116" s="150"/>
      <c r="G116" s="150"/>
    </row>
    <row r="117" spans="1:7" s="7" customFormat="1" ht="15.75">
      <c r="A117" s="86" t="s">
        <v>852</v>
      </c>
      <c r="B117" s="87" t="s">
        <v>2120</v>
      </c>
      <c r="C117" s="88"/>
      <c r="D117" s="102">
        <f>3150*1.05</f>
        <v>3307.5</v>
      </c>
      <c r="E117" s="146"/>
      <c r="F117" s="150"/>
      <c r="G117" s="148"/>
    </row>
    <row r="118" spans="1:7" s="7" customFormat="1" ht="15.75">
      <c r="A118" s="86"/>
      <c r="B118" s="37" t="s">
        <v>2121</v>
      </c>
      <c r="C118" s="88"/>
      <c r="D118" s="102"/>
      <c r="E118" s="146"/>
      <c r="F118" s="150"/>
      <c r="G118" s="148"/>
    </row>
    <row r="119" spans="1:7" s="7" customFormat="1" ht="15.75">
      <c r="A119" s="86"/>
      <c r="B119" s="37" t="s">
        <v>2143</v>
      </c>
      <c r="C119" s="88"/>
      <c r="D119" s="102"/>
      <c r="E119" s="146"/>
      <c r="F119" s="150"/>
      <c r="G119" s="148"/>
    </row>
    <row r="120" spans="1:7" s="7" customFormat="1" ht="15.75">
      <c r="A120" s="86"/>
      <c r="B120" s="37" t="s">
        <v>2122</v>
      </c>
      <c r="C120" s="88"/>
      <c r="D120" s="102"/>
      <c r="E120" s="146"/>
      <c r="F120" s="150"/>
      <c r="G120" s="148"/>
    </row>
    <row r="121" spans="1:7" s="7" customFormat="1" ht="15.75">
      <c r="A121" s="86"/>
      <c r="B121" s="37" t="s">
        <v>2144</v>
      </c>
      <c r="C121" s="88"/>
      <c r="D121" s="102"/>
      <c r="E121" s="146"/>
      <c r="F121" s="150"/>
      <c r="G121" s="148"/>
    </row>
    <row r="122" spans="1:7" s="7" customFormat="1" ht="15.75">
      <c r="A122" s="86"/>
      <c r="B122" s="37" t="s">
        <v>2123</v>
      </c>
      <c r="C122" s="88"/>
      <c r="D122" s="102"/>
      <c r="E122" s="146"/>
      <c r="F122" s="150"/>
      <c r="G122" s="148"/>
    </row>
    <row r="123" spans="1:7" s="7" customFormat="1" ht="15.75">
      <c r="A123" s="86"/>
      <c r="B123" s="37" t="s">
        <v>2145</v>
      </c>
      <c r="C123" s="88"/>
      <c r="D123" s="102"/>
      <c r="E123" s="146"/>
      <c r="F123" s="150"/>
      <c r="G123" s="148"/>
    </row>
    <row r="124" spans="1:7" s="7" customFormat="1" ht="47.25">
      <c r="A124" s="86"/>
      <c r="B124" s="160" t="s">
        <v>2146</v>
      </c>
      <c r="C124" s="88"/>
      <c r="D124" s="102"/>
      <c r="E124" s="146"/>
      <c r="F124" s="150"/>
      <c r="G124" s="148"/>
    </row>
    <row r="125" spans="1:7" s="7" customFormat="1" ht="15.75">
      <c r="A125" s="86"/>
      <c r="B125" s="37" t="s">
        <v>2147</v>
      </c>
      <c r="C125" s="88"/>
      <c r="D125" s="102"/>
      <c r="E125" s="146"/>
      <c r="F125" s="150"/>
      <c r="G125" s="148"/>
    </row>
    <row r="126" spans="1:7" s="7" customFormat="1" ht="15.75">
      <c r="A126" s="86"/>
      <c r="B126" s="37" t="s">
        <v>2148</v>
      </c>
      <c r="C126" s="88"/>
      <c r="D126" s="102"/>
      <c r="E126" s="146"/>
      <c r="F126" s="150"/>
      <c r="G126" s="148"/>
    </row>
    <row r="127" spans="1:7" s="7" customFormat="1" ht="31.5">
      <c r="A127" s="86"/>
      <c r="B127" s="160" t="s">
        <v>2150</v>
      </c>
      <c r="C127" s="88"/>
      <c r="D127" s="102"/>
      <c r="E127" s="146"/>
      <c r="F127" s="150"/>
      <c r="G127" s="148"/>
    </row>
    <row r="128" spans="1:7" s="7" customFormat="1" ht="15.75">
      <c r="A128" s="86"/>
      <c r="B128" s="37" t="s">
        <v>2149</v>
      </c>
      <c r="C128" s="88"/>
      <c r="D128" s="102"/>
      <c r="E128" s="146"/>
      <c r="F128" s="150"/>
      <c r="G128" s="148"/>
    </row>
    <row r="129" spans="1:7" s="7" customFormat="1" ht="15.75">
      <c r="A129" s="86"/>
      <c r="B129" s="37" t="s">
        <v>2124</v>
      </c>
      <c r="C129" s="88"/>
      <c r="D129" s="102"/>
      <c r="E129" s="146"/>
      <c r="F129" s="150"/>
      <c r="G129" s="148"/>
    </row>
    <row r="130" spans="1:7" s="7" customFormat="1" ht="31.5">
      <c r="A130" s="86"/>
      <c r="B130" s="160" t="s">
        <v>2151</v>
      </c>
      <c r="C130" s="88"/>
      <c r="D130" s="102"/>
      <c r="E130" s="146"/>
      <c r="F130" s="150"/>
      <c r="G130" s="148"/>
    </row>
    <row r="131" spans="1:7" s="7" customFormat="1" ht="15.75">
      <c r="A131" s="86"/>
      <c r="B131" s="37" t="s">
        <v>2125</v>
      </c>
      <c r="C131" s="88"/>
      <c r="D131" s="102"/>
      <c r="E131" s="146"/>
      <c r="F131" s="150"/>
      <c r="G131" s="148"/>
    </row>
    <row r="132" spans="1:7" s="7" customFormat="1" ht="15.75">
      <c r="A132" s="86"/>
      <c r="B132" s="37" t="s">
        <v>2152</v>
      </c>
      <c r="C132" s="88"/>
      <c r="D132" s="102"/>
      <c r="E132" s="146"/>
      <c r="F132" s="150"/>
      <c r="G132" s="148"/>
    </row>
    <row r="133" spans="1:7" s="7" customFormat="1" ht="15.75">
      <c r="A133" s="86"/>
      <c r="B133" s="37" t="s">
        <v>2153</v>
      </c>
      <c r="C133" s="88"/>
      <c r="D133" s="102"/>
      <c r="E133" s="146"/>
      <c r="F133" s="150"/>
      <c r="G133" s="148"/>
    </row>
    <row r="134" spans="1:7" s="7" customFormat="1" ht="15.75">
      <c r="A134" s="158" t="s">
        <v>853</v>
      </c>
      <c r="B134" s="87" t="s">
        <v>2126</v>
      </c>
      <c r="C134" s="88"/>
      <c r="D134" s="103"/>
      <c r="E134" s="146"/>
      <c r="F134" s="150"/>
      <c r="G134" s="150"/>
    </row>
    <row r="135" spans="1:7" s="7" customFormat="1" ht="15.75">
      <c r="A135" s="161"/>
      <c r="B135" s="162" t="s">
        <v>2127</v>
      </c>
      <c r="C135" s="159"/>
      <c r="D135" s="103"/>
      <c r="E135" s="146"/>
      <c r="F135" s="150"/>
      <c r="G135" s="150"/>
    </row>
    <row r="136" spans="1:7" s="7" customFormat="1" ht="15.75">
      <c r="A136" s="161"/>
      <c r="B136" s="162" t="s">
        <v>2154</v>
      </c>
      <c r="C136" s="159"/>
      <c r="D136" s="103"/>
      <c r="E136" s="146"/>
      <c r="F136" s="150"/>
      <c r="G136" s="150"/>
    </row>
    <row r="137" spans="1:7" s="7" customFormat="1" ht="15.75">
      <c r="A137" s="161"/>
      <c r="B137" s="162" t="s">
        <v>2128</v>
      </c>
      <c r="C137" s="159"/>
      <c r="D137" s="103"/>
      <c r="E137" s="146"/>
      <c r="F137" s="150"/>
      <c r="G137" s="150"/>
    </row>
    <row r="138" spans="1:7" s="7" customFormat="1" ht="31.5">
      <c r="A138" s="161"/>
      <c r="B138" s="163" t="s">
        <v>2155</v>
      </c>
      <c r="C138" s="159"/>
      <c r="D138" s="103"/>
      <c r="E138" s="146"/>
      <c r="F138" s="150"/>
      <c r="G138" s="150"/>
    </row>
    <row r="139" spans="1:7" s="7" customFormat="1" ht="15.75">
      <c r="A139" s="161"/>
      <c r="B139" s="162" t="s">
        <v>2129</v>
      </c>
      <c r="C139" s="159"/>
      <c r="D139" s="103"/>
      <c r="E139" s="146"/>
      <c r="F139" s="150"/>
      <c r="G139" s="150"/>
    </row>
    <row r="140" spans="1:7" s="7" customFormat="1" ht="15.75">
      <c r="A140" s="161"/>
      <c r="B140" s="162" t="s">
        <v>2130</v>
      </c>
      <c r="C140" s="159"/>
      <c r="D140" s="103"/>
      <c r="E140" s="146"/>
      <c r="F140" s="150"/>
      <c r="G140" s="150"/>
    </row>
    <row r="141" spans="1:7" s="7" customFormat="1" ht="15.75">
      <c r="A141" s="161"/>
      <c r="B141" s="162" t="s">
        <v>2156</v>
      </c>
      <c r="C141" s="159"/>
      <c r="D141" s="103"/>
      <c r="E141" s="146"/>
      <c r="F141" s="150"/>
      <c r="G141" s="150"/>
    </row>
    <row r="142" spans="1:7" s="7" customFormat="1" ht="78.75">
      <c r="A142" s="161"/>
      <c r="B142" s="163" t="s">
        <v>2131</v>
      </c>
      <c r="C142" s="159"/>
      <c r="D142" s="103"/>
      <c r="E142" s="146"/>
      <c r="F142" s="150"/>
      <c r="G142" s="150"/>
    </row>
    <row r="143" spans="1:7" s="7" customFormat="1" ht="31.5">
      <c r="A143" s="161"/>
      <c r="B143" s="163" t="s">
        <v>2157</v>
      </c>
      <c r="C143" s="159"/>
      <c r="D143" s="103"/>
      <c r="E143" s="146"/>
      <c r="F143" s="150"/>
      <c r="G143" s="150"/>
    </row>
    <row r="144" spans="1:7" s="7" customFormat="1" ht="15.75">
      <c r="A144" s="85" t="s">
        <v>750</v>
      </c>
      <c r="B144" s="57" t="s">
        <v>31</v>
      </c>
      <c r="C144" s="57"/>
      <c r="D144" s="103"/>
      <c r="E144" s="146"/>
      <c r="F144" s="148"/>
      <c r="G144" s="148"/>
    </row>
    <row r="145" spans="1:7" s="7" customFormat="1" ht="15.75">
      <c r="A145" s="85" t="s">
        <v>821</v>
      </c>
      <c r="B145" s="57" t="s">
        <v>711</v>
      </c>
      <c r="C145" s="92" t="s">
        <v>9</v>
      </c>
      <c r="D145" s="102">
        <f>270*1.05</f>
        <v>283.5</v>
      </c>
      <c r="E145" s="146">
        <f aca="true" t="shared" si="2" ref="E145:E160">G145/1.2</f>
        <v>465.75</v>
      </c>
      <c r="F145" s="150">
        <f>E145*0.2</f>
        <v>93.15</v>
      </c>
      <c r="G145" s="150">
        <v>558.9</v>
      </c>
    </row>
    <row r="146" spans="1:7" s="7" customFormat="1" ht="15.75">
      <c r="A146" s="85" t="s">
        <v>822</v>
      </c>
      <c r="B146" s="57" t="s">
        <v>712</v>
      </c>
      <c r="C146" s="92" t="s">
        <v>9</v>
      </c>
      <c r="D146" s="102">
        <f>1260*1.05</f>
        <v>1323</v>
      </c>
      <c r="E146" s="146">
        <f t="shared" si="2"/>
        <v>1164.375</v>
      </c>
      <c r="F146" s="150">
        <v>232.87</v>
      </c>
      <c r="G146" s="148">
        <v>1397.25</v>
      </c>
    </row>
    <row r="147" spans="1:7" s="7" customFormat="1" ht="15.75">
      <c r="A147" s="85" t="s">
        <v>823</v>
      </c>
      <c r="B147" s="57" t="s">
        <v>713</v>
      </c>
      <c r="C147" s="92" t="s">
        <v>9</v>
      </c>
      <c r="D147" s="102">
        <f>1260*1.05</f>
        <v>1323</v>
      </c>
      <c r="E147" s="146">
        <f t="shared" si="2"/>
        <v>1164.375</v>
      </c>
      <c r="F147" s="150">
        <v>232.87</v>
      </c>
      <c r="G147" s="148">
        <v>1397.25</v>
      </c>
    </row>
    <row r="148" spans="1:7" s="7" customFormat="1" ht="15.75">
      <c r="A148" s="85" t="s">
        <v>824</v>
      </c>
      <c r="B148" s="57" t="s">
        <v>1016</v>
      </c>
      <c r="C148" s="92" t="s">
        <v>9</v>
      </c>
      <c r="D148" s="102">
        <f>2000*1.05</f>
        <v>2100</v>
      </c>
      <c r="E148" s="146">
        <f t="shared" si="2"/>
        <v>1747.0416666666665</v>
      </c>
      <c r="F148" s="150">
        <f>E148*0.2</f>
        <v>349.4083333333333</v>
      </c>
      <c r="G148" s="148">
        <v>2096.45</v>
      </c>
    </row>
    <row r="149" spans="1:7" s="7" customFormat="1" ht="15.75">
      <c r="A149" s="85"/>
      <c r="B149" s="57" t="s">
        <v>1017</v>
      </c>
      <c r="C149" s="92" t="s">
        <v>9</v>
      </c>
      <c r="D149" s="102">
        <f>2500*1.05</f>
        <v>2625</v>
      </c>
      <c r="E149" s="146">
        <f t="shared" si="2"/>
        <v>1997.1666666666667</v>
      </c>
      <c r="F149" s="150">
        <f>E149*0.2</f>
        <v>399.4333333333334</v>
      </c>
      <c r="G149" s="150">
        <v>2396.6</v>
      </c>
    </row>
    <row r="150" spans="1:7" s="7" customFormat="1" ht="15.75">
      <c r="A150" s="85"/>
      <c r="B150" s="57" t="s">
        <v>1018</v>
      </c>
      <c r="C150" s="92" t="s">
        <v>9</v>
      </c>
      <c r="D150" s="102">
        <f>3000*1.05</f>
        <v>3150</v>
      </c>
      <c r="E150" s="146">
        <f t="shared" si="2"/>
        <v>2218.541666666667</v>
      </c>
      <c r="F150" s="150">
        <f>E150*0.2</f>
        <v>443.7083333333334</v>
      </c>
      <c r="G150" s="148">
        <v>2662.25</v>
      </c>
    </row>
    <row r="151" spans="1:7" s="7" customFormat="1" ht="15.75">
      <c r="A151" s="85"/>
      <c r="B151" s="57" t="s">
        <v>1019</v>
      </c>
      <c r="C151" s="92" t="s">
        <v>9</v>
      </c>
      <c r="D151" s="102">
        <f>3500*1.05</f>
        <v>3675</v>
      </c>
      <c r="E151" s="146">
        <f t="shared" si="2"/>
        <v>2440.8750000000005</v>
      </c>
      <c r="F151" s="150">
        <v>488.17</v>
      </c>
      <c r="G151" s="148">
        <v>2929.05</v>
      </c>
    </row>
    <row r="152" spans="1:7" s="7" customFormat="1" ht="15.75">
      <c r="A152" s="85" t="s">
        <v>825</v>
      </c>
      <c r="B152" s="57" t="s">
        <v>714</v>
      </c>
      <c r="C152" s="92" t="s">
        <v>9</v>
      </c>
      <c r="D152" s="102">
        <f>2210*1.05</f>
        <v>2320.5</v>
      </c>
      <c r="E152" s="146">
        <f t="shared" si="2"/>
        <v>2218.541666666667</v>
      </c>
      <c r="F152" s="150">
        <f aca="true" t="shared" si="3" ref="F152:F157">E152*0.2</f>
        <v>443.7083333333334</v>
      </c>
      <c r="G152" s="148">
        <v>2662.25</v>
      </c>
    </row>
    <row r="153" spans="1:7" s="7" customFormat="1" ht="15.75">
      <c r="A153" s="85" t="s">
        <v>854</v>
      </c>
      <c r="B153" s="57" t="s">
        <v>715</v>
      </c>
      <c r="C153" s="92" t="s">
        <v>9</v>
      </c>
      <c r="D153" s="102">
        <f>660*1.05</f>
        <v>693</v>
      </c>
      <c r="E153" s="146">
        <f t="shared" si="2"/>
        <v>582.6666666666667</v>
      </c>
      <c r="F153" s="150">
        <f t="shared" si="3"/>
        <v>116.53333333333336</v>
      </c>
      <c r="G153" s="150">
        <v>699.2</v>
      </c>
    </row>
    <row r="154" spans="1:7" s="7" customFormat="1" ht="15.75">
      <c r="A154" s="85" t="s">
        <v>855</v>
      </c>
      <c r="B154" s="57" t="s">
        <v>716</v>
      </c>
      <c r="C154" s="92" t="s">
        <v>9</v>
      </c>
      <c r="D154" s="102">
        <f>1210*1.05</f>
        <v>1270.5</v>
      </c>
      <c r="E154" s="146">
        <f t="shared" si="2"/>
        <v>931.5</v>
      </c>
      <c r="F154" s="150">
        <f t="shared" si="3"/>
        <v>186.3</v>
      </c>
      <c r="G154" s="150">
        <v>1117.8</v>
      </c>
    </row>
    <row r="155" spans="1:7" s="7" customFormat="1" ht="15.75">
      <c r="A155" s="85" t="s">
        <v>856</v>
      </c>
      <c r="B155" s="57" t="s">
        <v>717</v>
      </c>
      <c r="C155" s="92" t="s">
        <v>9</v>
      </c>
      <c r="D155" s="102">
        <f>500*1.05</f>
        <v>525</v>
      </c>
      <c r="E155" s="146">
        <f t="shared" si="2"/>
        <v>292.2916666666667</v>
      </c>
      <c r="F155" s="150">
        <f t="shared" si="3"/>
        <v>58.45833333333334</v>
      </c>
      <c r="G155" s="148">
        <v>350.75</v>
      </c>
    </row>
    <row r="156" spans="1:7" s="7" customFormat="1" ht="15.75">
      <c r="A156" s="85" t="s">
        <v>857</v>
      </c>
      <c r="B156" s="57" t="s">
        <v>718</v>
      </c>
      <c r="C156" s="92" t="s">
        <v>9</v>
      </c>
      <c r="D156" s="102">
        <f>630*1.05</f>
        <v>661.5</v>
      </c>
      <c r="E156" s="146">
        <f t="shared" si="2"/>
        <v>465.75</v>
      </c>
      <c r="F156" s="150">
        <f t="shared" si="3"/>
        <v>93.15</v>
      </c>
      <c r="G156" s="150">
        <v>558.9</v>
      </c>
    </row>
    <row r="157" spans="1:7" s="7" customFormat="1" ht="15.75">
      <c r="A157" s="85" t="s">
        <v>858</v>
      </c>
      <c r="B157" s="57" t="s">
        <v>719</v>
      </c>
      <c r="C157" s="92" t="s">
        <v>9</v>
      </c>
      <c r="D157" s="102">
        <f>790*1.05</f>
        <v>829.5</v>
      </c>
      <c r="E157" s="146">
        <f t="shared" si="2"/>
        <v>815.5416666666666</v>
      </c>
      <c r="F157" s="150">
        <f t="shared" si="3"/>
        <v>163.10833333333335</v>
      </c>
      <c r="G157" s="148">
        <v>978.65</v>
      </c>
    </row>
    <row r="158" spans="1:7" s="7" customFormat="1" ht="15.75">
      <c r="A158" s="85" t="s">
        <v>859</v>
      </c>
      <c r="B158" s="57" t="s">
        <v>720</v>
      </c>
      <c r="C158" s="92" t="s">
        <v>9</v>
      </c>
      <c r="D158" s="102">
        <f>1160*1.05</f>
        <v>1218</v>
      </c>
      <c r="E158" s="146">
        <f t="shared" si="2"/>
        <v>1164.375</v>
      </c>
      <c r="F158" s="150">
        <v>232.87</v>
      </c>
      <c r="G158" s="148">
        <v>1397.25</v>
      </c>
    </row>
    <row r="159" spans="1:7" s="7" customFormat="1" ht="15.75">
      <c r="A159" s="85" t="s">
        <v>860</v>
      </c>
      <c r="B159" s="57" t="s">
        <v>721</v>
      </c>
      <c r="C159" s="92" t="s">
        <v>9</v>
      </c>
      <c r="D159" s="102">
        <f>630*1.05</f>
        <v>661.5</v>
      </c>
      <c r="E159" s="146">
        <f t="shared" si="2"/>
        <v>407.2916666666667</v>
      </c>
      <c r="F159" s="150">
        <f>E159*0.2</f>
        <v>81.45833333333334</v>
      </c>
      <c r="G159" s="148">
        <v>488.75</v>
      </c>
    </row>
    <row r="160" spans="1:7" s="7" customFormat="1" ht="15.75">
      <c r="A160" s="85" t="s">
        <v>862</v>
      </c>
      <c r="B160" s="57" t="s">
        <v>743</v>
      </c>
      <c r="C160" s="92" t="s">
        <v>9</v>
      </c>
      <c r="D160" s="102"/>
      <c r="E160" s="146">
        <f t="shared" si="2"/>
        <v>554.875</v>
      </c>
      <c r="F160" s="150">
        <v>110.97</v>
      </c>
      <c r="G160" s="148">
        <v>665.85</v>
      </c>
    </row>
    <row r="161" spans="1:7" s="7" customFormat="1" ht="15.75">
      <c r="A161" s="85"/>
      <c r="B161" s="94" t="s">
        <v>1031</v>
      </c>
      <c r="C161" s="92"/>
      <c r="D161" s="102"/>
      <c r="E161" s="146"/>
      <c r="F161" s="148"/>
      <c r="G161" s="148"/>
    </row>
    <row r="162" spans="1:7" s="7" customFormat="1" ht="31.5">
      <c r="A162" s="85">
        <v>19</v>
      </c>
      <c r="B162" s="57" t="s">
        <v>1066</v>
      </c>
      <c r="C162" s="92"/>
      <c r="D162" s="102"/>
      <c r="E162" s="146"/>
      <c r="F162" s="148"/>
      <c r="G162" s="148"/>
    </row>
    <row r="163" spans="1:7" s="7" customFormat="1" ht="15.75">
      <c r="A163" s="112" t="s">
        <v>1046</v>
      </c>
      <c r="B163" s="57" t="s">
        <v>1068</v>
      </c>
      <c r="C163" s="92" t="s">
        <v>1032</v>
      </c>
      <c r="D163" s="102"/>
      <c r="E163" s="146">
        <f>G163/1.2</f>
        <v>174.41666666666669</v>
      </c>
      <c r="F163" s="150">
        <f>E163*0.2</f>
        <v>34.88333333333334</v>
      </c>
      <c r="G163" s="150">
        <v>209.3</v>
      </c>
    </row>
    <row r="164" spans="1:7" s="7" customFormat="1" ht="15.75">
      <c r="A164" s="111" t="s">
        <v>1047</v>
      </c>
      <c r="B164" s="57" t="s">
        <v>1069</v>
      </c>
      <c r="C164" s="92" t="s">
        <v>1032</v>
      </c>
      <c r="D164" s="102"/>
      <c r="E164" s="146">
        <f>G164/1.2</f>
        <v>396.75000000000006</v>
      </c>
      <c r="F164" s="150">
        <f>E164*0.2</f>
        <v>79.35000000000002</v>
      </c>
      <c r="G164" s="150">
        <v>476.1</v>
      </c>
    </row>
    <row r="165" spans="1:7" s="7" customFormat="1" ht="15.75">
      <c r="A165" s="111" t="s">
        <v>1048</v>
      </c>
      <c r="B165" s="57" t="s">
        <v>1070</v>
      </c>
      <c r="C165" s="92" t="s">
        <v>1032</v>
      </c>
      <c r="D165" s="102"/>
      <c r="E165" s="146">
        <f>G165/1.2</f>
        <v>524.2083333333334</v>
      </c>
      <c r="F165" s="150">
        <f>E165*0.2</f>
        <v>104.84166666666668</v>
      </c>
      <c r="G165" s="148">
        <v>629.05</v>
      </c>
    </row>
    <row r="166" spans="1:7" s="7" customFormat="1" ht="15.75">
      <c r="A166" s="111" t="s">
        <v>1049</v>
      </c>
      <c r="B166" s="53" t="s">
        <v>1071</v>
      </c>
      <c r="C166" s="32"/>
      <c r="D166" s="113"/>
      <c r="E166" s="146"/>
      <c r="F166" s="150"/>
      <c r="G166" s="148"/>
    </row>
    <row r="167" spans="1:7" s="7" customFormat="1" ht="15.75">
      <c r="A167" s="111" t="s">
        <v>1067</v>
      </c>
      <c r="B167" s="57" t="s">
        <v>1072</v>
      </c>
      <c r="C167" s="32" t="s">
        <v>9</v>
      </c>
      <c r="D167" s="113">
        <v>126</v>
      </c>
      <c r="E167" s="146">
        <f>G167/1.2</f>
        <v>139.91666666666669</v>
      </c>
      <c r="F167" s="150">
        <f>E167*0.2</f>
        <v>27.983333333333338</v>
      </c>
      <c r="G167" s="150">
        <v>167.9</v>
      </c>
    </row>
    <row r="168" spans="1:7" s="7" customFormat="1" ht="15.75">
      <c r="A168" s="111" t="s">
        <v>1078</v>
      </c>
      <c r="B168" s="57" t="s">
        <v>1073</v>
      </c>
      <c r="C168" s="32" t="s">
        <v>9</v>
      </c>
      <c r="D168" s="113">
        <v>315</v>
      </c>
      <c r="E168" s="146">
        <f>G168/1.2</f>
        <v>348.83333333333337</v>
      </c>
      <c r="F168" s="150">
        <f>E168*0.2</f>
        <v>69.76666666666668</v>
      </c>
      <c r="G168" s="150">
        <v>418.6</v>
      </c>
    </row>
    <row r="169" spans="1:7" s="7" customFormat="1" ht="15.75">
      <c r="A169" s="111" t="s">
        <v>1079</v>
      </c>
      <c r="B169" s="57" t="s">
        <v>1074</v>
      </c>
      <c r="C169" s="32" t="s">
        <v>9</v>
      </c>
      <c r="D169" s="113">
        <v>420</v>
      </c>
      <c r="E169" s="146">
        <f>G169/1.2</f>
        <v>465.75</v>
      </c>
      <c r="F169" s="150">
        <f>E169*0.2</f>
        <v>93.15</v>
      </c>
      <c r="G169" s="150">
        <v>558.9</v>
      </c>
    </row>
    <row r="170" spans="1:7" s="7" customFormat="1" ht="15.75">
      <c r="A170" s="111" t="s">
        <v>1080</v>
      </c>
      <c r="B170" s="53" t="s">
        <v>1075</v>
      </c>
      <c r="C170" s="32"/>
      <c r="D170" s="113"/>
      <c r="E170" s="146"/>
      <c r="F170" s="148"/>
      <c r="G170" s="148"/>
    </row>
    <row r="171" spans="1:7" s="7" customFormat="1" ht="15.75">
      <c r="A171" s="111" t="s">
        <v>1081</v>
      </c>
      <c r="B171" s="57" t="s">
        <v>1072</v>
      </c>
      <c r="C171" s="32" t="s">
        <v>9</v>
      </c>
      <c r="D171" s="113">
        <v>210</v>
      </c>
      <c r="E171" s="146">
        <f>G171/1.2</f>
        <v>232.875</v>
      </c>
      <c r="F171" s="150">
        <v>46.57</v>
      </c>
      <c r="G171" s="148">
        <v>279.45</v>
      </c>
    </row>
    <row r="172" spans="1:7" s="7" customFormat="1" ht="15.75">
      <c r="A172" s="111" t="s">
        <v>1082</v>
      </c>
      <c r="B172" s="57" t="s">
        <v>1076</v>
      </c>
      <c r="C172" s="32" t="s">
        <v>9</v>
      </c>
      <c r="D172" s="113">
        <v>420</v>
      </c>
      <c r="E172" s="146">
        <f>G172/1.2</f>
        <v>465.75</v>
      </c>
      <c r="F172" s="150">
        <f>E172*0.2</f>
        <v>93.15</v>
      </c>
      <c r="G172" s="150">
        <v>558.9</v>
      </c>
    </row>
    <row r="173" spans="1:7" s="7" customFormat="1" ht="15.75">
      <c r="A173" s="85" t="s">
        <v>1083</v>
      </c>
      <c r="B173" s="57" t="s">
        <v>1077</v>
      </c>
      <c r="C173" s="32" t="s">
        <v>9</v>
      </c>
      <c r="D173" s="113">
        <v>630</v>
      </c>
      <c r="E173" s="146">
        <f>G173/1.2</f>
        <v>670.8333333333334</v>
      </c>
      <c r="F173" s="150">
        <f>E173*0.2</f>
        <v>134.16666666666669</v>
      </c>
      <c r="G173" s="150">
        <v>805</v>
      </c>
    </row>
    <row r="174" spans="1:7" s="7" customFormat="1" ht="31.5">
      <c r="A174" s="78" t="s">
        <v>1085</v>
      </c>
      <c r="B174" s="57" t="s">
        <v>1084</v>
      </c>
      <c r="C174" s="32" t="s">
        <v>9</v>
      </c>
      <c r="D174" s="103"/>
      <c r="E174" s="146">
        <f>G174/1.2</f>
        <v>584.5833333333334</v>
      </c>
      <c r="F174" s="150">
        <f>E174*0.2</f>
        <v>116.91666666666669</v>
      </c>
      <c r="G174" s="150">
        <v>701.5</v>
      </c>
    </row>
    <row r="175" spans="1:7" s="7" customFormat="1" ht="15.75">
      <c r="A175" s="78" t="s">
        <v>1086</v>
      </c>
      <c r="B175" s="53" t="s">
        <v>32</v>
      </c>
      <c r="C175" s="32"/>
      <c r="D175" s="103"/>
      <c r="E175" s="146"/>
      <c r="F175" s="148"/>
      <c r="G175" s="148"/>
    </row>
    <row r="176" spans="1:7" s="7" customFormat="1" ht="15.75">
      <c r="A176" s="78" t="s">
        <v>1020</v>
      </c>
      <c r="B176" s="57" t="s">
        <v>33</v>
      </c>
      <c r="C176" s="32" t="s">
        <v>9</v>
      </c>
      <c r="D176" s="102">
        <f>390*1.05</f>
        <v>409.5</v>
      </c>
      <c r="E176" s="146">
        <f aca="true" t="shared" si="4" ref="E176:E181">G176/1.2</f>
        <v>393.875</v>
      </c>
      <c r="F176" s="148">
        <v>78.77</v>
      </c>
      <c r="G176" s="148">
        <v>472.65</v>
      </c>
    </row>
    <row r="177" spans="1:7" s="7" customFormat="1" ht="15.75">
      <c r="A177" s="78" t="s">
        <v>1021</v>
      </c>
      <c r="B177" s="57" t="s">
        <v>722</v>
      </c>
      <c r="C177" s="32" t="s">
        <v>9</v>
      </c>
      <c r="D177" s="102">
        <f>450*1.05</f>
        <v>472.5</v>
      </c>
      <c r="E177" s="146">
        <f t="shared" si="4"/>
        <v>348.83333333333337</v>
      </c>
      <c r="F177" s="148">
        <v>69.77</v>
      </c>
      <c r="G177" s="150">
        <v>418.6</v>
      </c>
    </row>
    <row r="178" spans="1:7" s="7" customFormat="1" ht="15.75">
      <c r="A178" s="78" t="s">
        <v>1044</v>
      </c>
      <c r="B178" s="57" t="s">
        <v>723</v>
      </c>
      <c r="C178" s="32" t="s">
        <v>9</v>
      </c>
      <c r="D178" s="102">
        <f>390*1.05</f>
        <v>409.5</v>
      </c>
      <c r="E178" s="146">
        <f t="shared" si="4"/>
        <v>407.2916666666667</v>
      </c>
      <c r="F178" s="150">
        <f>E178*0.2</f>
        <v>81.45833333333334</v>
      </c>
      <c r="G178" s="148">
        <v>488.75</v>
      </c>
    </row>
    <row r="179" spans="1:7" s="7" customFormat="1" ht="15.75">
      <c r="A179" s="78" t="s">
        <v>751</v>
      </c>
      <c r="B179" s="53" t="s">
        <v>1087</v>
      </c>
      <c r="C179" s="32" t="s">
        <v>9</v>
      </c>
      <c r="D179" s="102">
        <f>150*1.05</f>
        <v>157.5</v>
      </c>
      <c r="E179" s="146">
        <f t="shared" si="4"/>
        <v>319.125</v>
      </c>
      <c r="F179" s="150">
        <v>63.82</v>
      </c>
      <c r="G179" s="148">
        <v>382.95</v>
      </c>
    </row>
    <row r="180" spans="1:7" s="7" customFormat="1" ht="15.75">
      <c r="A180" s="78" t="s">
        <v>1088</v>
      </c>
      <c r="B180" s="53" t="s">
        <v>909</v>
      </c>
      <c r="C180" s="32" t="s">
        <v>9</v>
      </c>
      <c r="D180" s="102">
        <f>800*1.05</f>
        <v>840</v>
      </c>
      <c r="E180" s="146">
        <f t="shared" si="4"/>
        <v>499.2916666666667</v>
      </c>
      <c r="F180" s="150">
        <f>E180*0.2</f>
        <v>99.85833333333335</v>
      </c>
      <c r="G180" s="148">
        <v>599.15</v>
      </c>
    </row>
    <row r="181" spans="1:7" s="7" customFormat="1" ht="31.5">
      <c r="A181" s="78" t="s">
        <v>1446</v>
      </c>
      <c r="B181" s="53" t="s">
        <v>1241</v>
      </c>
      <c r="C181" s="32" t="s">
        <v>23</v>
      </c>
      <c r="D181" s="102"/>
      <c r="E181" s="146">
        <f t="shared" si="4"/>
        <v>1006.25</v>
      </c>
      <c r="F181" s="150">
        <f>E181*0.2</f>
        <v>201.25</v>
      </c>
      <c r="G181" s="150">
        <v>1207.5</v>
      </c>
    </row>
    <row r="182" spans="1:7" s="7" customFormat="1" ht="15.75">
      <c r="A182" s="78" t="s">
        <v>752</v>
      </c>
      <c r="B182" s="53" t="s">
        <v>1035</v>
      </c>
      <c r="C182" s="32"/>
      <c r="D182" s="103"/>
      <c r="E182" s="146"/>
      <c r="F182" s="148"/>
      <c r="G182" s="148"/>
    </row>
    <row r="183" spans="1:7" s="7" customFormat="1" ht="31.5">
      <c r="A183" s="78" t="s">
        <v>1050</v>
      </c>
      <c r="B183" s="57" t="s">
        <v>34</v>
      </c>
      <c r="C183" s="32" t="s">
        <v>23</v>
      </c>
      <c r="D183" s="102">
        <f>105*1.05</f>
        <v>110.25</v>
      </c>
      <c r="E183" s="146">
        <f aca="true" t="shared" si="5" ref="E183:E191">G183/1.2</f>
        <v>174.41666666666669</v>
      </c>
      <c r="F183" s="150">
        <f aca="true" t="shared" si="6" ref="F183:F189">E183*0.2</f>
        <v>34.88333333333334</v>
      </c>
      <c r="G183" s="150">
        <v>209.3</v>
      </c>
    </row>
    <row r="184" spans="1:7" s="7" customFormat="1" ht="31.5">
      <c r="A184" s="78" t="s">
        <v>1051</v>
      </c>
      <c r="B184" s="57" t="s">
        <v>1022</v>
      </c>
      <c r="C184" s="32" t="s">
        <v>23</v>
      </c>
      <c r="D184" s="103"/>
      <c r="E184" s="146">
        <f t="shared" si="5"/>
        <v>222.33333333333334</v>
      </c>
      <c r="F184" s="150">
        <f t="shared" si="6"/>
        <v>44.46666666666667</v>
      </c>
      <c r="G184" s="150">
        <v>266.8</v>
      </c>
    </row>
    <row r="185" spans="1:7" s="7" customFormat="1" ht="31.5">
      <c r="A185" s="78" t="s">
        <v>1089</v>
      </c>
      <c r="B185" s="57" t="s">
        <v>1023</v>
      </c>
      <c r="C185" s="32" t="s">
        <v>23</v>
      </c>
      <c r="D185" s="102">
        <f>1370*1.05</f>
        <v>1438.5</v>
      </c>
      <c r="E185" s="146">
        <f t="shared" si="5"/>
        <v>222.33333333333334</v>
      </c>
      <c r="F185" s="150">
        <f t="shared" si="6"/>
        <v>44.46666666666667</v>
      </c>
      <c r="G185" s="150">
        <v>266.8</v>
      </c>
    </row>
    <row r="186" spans="1:7" s="7" customFormat="1" ht="31.5">
      <c r="A186" s="78" t="s">
        <v>1090</v>
      </c>
      <c r="B186" s="57" t="s">
        <v>728</v>
      </c>
      <c r="C186" s="32" t="s">
        <v>23</v>
      </c>
      <c r="D186" s="102">
        <f>480*1.05</f>
        <v>504</v>
      </c>
      <c r="E186" s="146">
        <f t="shared" si="5"/>
        <v>116.91666666666669</v>
      </c>
      <c r="F186" s="150">
        <f t="shared" si="6"/>
        <v>23.38333333333334</v>
      </c>
      <c r="G186" s="150">
        <v>140.3</v>
      </c>
    </row>
    <row r="187" spans="1:7" s="7" customFormat="1" ht="31.5">
      <c r="A187" s="78" t="s">
        <v>1091</v>
      </c>
      <c r="B187" s="57" t="s">
        <v>729</v>
      </c>
      <c r="C187" s="32" t="s">
        <v>23</v>
      </c>
      <c r="D187" s="102">
        <f>660*1.05</f>
        <v>693</v>
      </c>
      <c r="E187" s="146">
        <f t="shared" si="5"/>
        <v>174.41666666666669</v>
      </c>
      <c r="F187" s="150">
        <f t="shared" si="6"/>
        <v>34.88333333333334</v>
      </c>
      <c r="G187" s="150">
        <v>209.3</v>
      </c>
    </row>
    <row r="188" spans="1:7" s="7" customFormat="1" ht="15.75">
      <c r="A188" s="78" t="s">
        <v>1092</v>
      </c>
      <c r="B188" s="57" t="s">
        <v>1242</v>
      </c>
      <c r="C188" s="32"/>
      <c r="D188" s="102"/>
      <c r="E188" s="146">
        <f t="shared" si="5"/>
        <v>111.16666666666667</v>
      </c>
      <c r="F188" s="150">
        <f t="shared" si="6"/>
        <v>22.233333333333334</v>
      </c>
      <c r="G188" s="150">
        <v>133.4</v>
      </c>
    </row>
    <row r="189" spans="1:7" s="7" customFormat="1" ht="31.5">
      <c r="A189" s="78" t="s">
        <v>1093</v>
      </c>
      <c r="B189" s="57" t="s">
        <v>730</v>
      </c>
      <c r="C189" s="32" t="s">
        <v>23</v>
      </c>
      <c r="D189" s="102">
        <f>630*1.05</f>
        <v>661.5</v>
      </c>
      <c r="E189" s="146">
        <f t="shared" si="5"/>
        <v>292.2916666666667</v>
      </c>
      <c r="F189" s="150">
        <f t="shared" si="6"/>
        <v>58.45833333333334</v>
      </c>
      <c r="G189" s="148">
        <v>350.75</v>
      </c>
    </row>
    <row r="190" spans="1:7" s="7" customFormat="1" ht="31.5">
      <c r="A190" s="78" t="s">
        <v>1259</v>
      </c>
      <c r="B190" s="57" t="s">
        <v>731</v>
      </c>
      <c r="C190" s="32" t="s">
        <v>23</v>
      </c>
      <c r="D190" s="102">
        <f>450*1.05</f>
        <v>472.5</v>
      </c>
      <c r="E190" s="146">
        <f t="shared" si="5"/>
        <v>232.875</v>
      </c>
      <c r="F190" s="150">
        <v>46.57</v>
      </c>
      <c r="G190" s="148">
        <v>279.45</v>
      </c>
    </row>
    <row r="191" spans="1:7" s="7" customFormat="1" ht="31.5">
      <c r="A191" s="78" t="s">
        <v>753</v>
      </c>
      <c r="B191" s="57" t="s">
        <v>1248</v>
      </c>
      <c r="C191" s="32" t="s">
        <v>23</v>
      </c>
      <c r="D191" s="102"/>
      <c r="E191" s="146">
        <f t="shared" si="5"/>
        <v>1207.5</v>
      </c>
      <c r="F191" s="150">
        <f>E191*0.2</f>
        <v>241.5</v>
      </c>
      <c r="G191" s="150">
        <v>1449</v>
      </c>
    </row>
    <row r="192" spans="1:7" s="7" customFormat="1" ht="15.75">
      <c r="A192" s="78" t="s">
        <v>754</v>
      </c>
      <c r="B192" s="53" t="s">
        <v>35</v>
      </c>
      <c r="C192" s="32"/>
      <c r="D192" s="103"/>
      <c r="E192" s="146"/>
      <c r="F192" s="148"/>
      <c r="G192" s="148"/>
    </row>
    <row r="193" spans="1:7" s="7" customFormat="1" ht="15.75">
      <c r="A193" s="78" t="s">
        <v>1094</v>
      </c>
      <c r="B193" s="57" t="s">
        <v>36</v>
      </c>
      <c r="C193" s="32" t="s">
        <v>9</v>
      </c>
      <c r="D193" s="102">
        <f>290*1.05</f>
        <v>304.5</v>
      </c>
      <c r="E193" s="146">
        <f>G193/1.2</f>
        <v>322</v>
      </c>
      <c r="F193" s="148">
        <f>E193*0.2</f>
        <v>64.4</v>
      </c>
      <c r="G193" s="150">
        <v>386.4</v>
      </c>
    </row>
    <row r="194" spans="1:7" s="7" customFormat="1" ht="15.75">
      <c r="A194" s="78" t="s">
        <v>1095</v>
      </c>
      <c r="B194" s="57" t="s">
        <v>38</v>
      </c>
      <c r="C194" s="32" t="s">
        <v>9</v>
      </c>
      <c r="D194" s="102">
        <f>500*1.05</f>
        <v>525</v>
      </c>
      <c r="E194" s="146">
        <f>G194/1.2</f>
        <v>554.875</v>
      </c>
      <c r="F194" s="150">
        <v>110.97</v>
      </c>
      <c r="G194" s="148">
        <v>665.85</v>
      </c>
    </row>
    <row r="195" spans="1:7" s="7" customFormat="1" ht="15.75">
      <c r="A195" s="78" t="s">
        <v>755</v>
      </c>
      <c r="B195" s="53" t="s">
        <v>39</v>
      </c>
      <c r="C195" s="32"/>
      <c r="D195" s="103"/>
      <c r="E195" s="146"/>
      <c r="F195" s="148"/>
      <c r="G195" s="148"/>
    </row>
    <row r="196" spans="1:7" s="7" customFormat="1" ht="15.75">
      <c r="A196" s="78" t="s">
        <v>1260</v>
      </c>
      <c r="B196" s="57" t="s">
        <v>36</v>
      </c>
      <c r="C196" s="32" t="s">
        <v>9</v>
      </c>
      <c r="D196" s="102">
        <f>210*1.05</f>
        <v>220.5</v>
      </c>
      <c r="E196" s="146">
        <f>G196/1.2</f>
        <v>232.875</v>
      </c>
      <c r="F196" s="150">
        <v>46.57</v>
      </c>
      <c r="G196" s="148">
        <v>279.45</v>
      </c>
    </row>
    <row r="197" spans="1:7" s="7" customFormat="1" ht="15.75">
      <c r="A197" s="78" t="s">
        <v>1261</v>
      </c>
      <c r="B197" s="57" t="s">
        <v>38</v>
      </c>
      <c r="C197" s="32" t="s">
        <v>9</v>
      </c>
      <c r="D197" s="102">
        <f>320*1.05</f>
        <v>336</v>
      </c>
      <c r="E197" s="146">
        <f>G197/1.2</f>
        <v>292.2916666666667</v>
      </c>
      <c r="F197" s="150">
        <f>E197*0.2</f>
        <v>58.45833333333334</v>
      </c>
      <c r="G197" s="148">
        <v>350.75</v>
      </c>
    </row>
    <row r="198" spans="1:7" s="7" customFormat="1" ht="15.75">
      <c r="A198" s="78" t="s">
        <v>756</v>
      </c>
      <c r="B198" s="53" t="s">
        <v>40</v>
      </c>
      <c r="C198" s="32" t="s">
        <v>9</v>
      </c>
      <c r="D198" s="102">
        <f>370*1.05</f>
        <v>388.5</v>
      </c>
      <c r="E198" s="146">
        <f aca="true" t="shared" si="7" ref="E198:E261">G198/1.2</f>
        <v>582.6666666666667</v>
      </c>
      <c r="F198" s="150">
        <f aca="true" t="shared" si="8" ref="F198:F232">E198*0.2</f>
        <v>116.53333333333336</v>
      </c>
      <c r="G198" s="150">
        <v>699.2</v>
      </c>
    </row>
    <row r="199" spans="1:7" s="7" customFormat="1" ht="15.75">
      <c r="A199" s="78" t="s">
        <v>757</v>
      </c>
      <c r="B199" s="53" t="s">
        <v>41</v>
      </c>
      <c r="C199" s="32" t="s">
        <v>9</v>
      </c>
      <c r="D199" s="102">
        <f>370*1.05</f>
        <v>388.5</v>
      </c>
      <c r="E199" s="146">
        <f t="shared" si="7"/>
        <v>165.79166666666666</v>
      </c>
      <c r="F199" s="150">
        <f t="shared" si="8"/>
        <v>33.15833333333333</v>
      </c>
      <c r="G199" s="148">
        <v>198.95</v>
      </c>
    </row>
    <row r="200" spans="1:7" s="7" customFormat="1" ht="47.25">
      <c r="A200" s="78" t="s">
        <v>758</v>
      </c>
      <c r="B200" s="53" t="s">
        <v>1004</v>
      </c>
      <c r="C200" s="32" t="s">
        <v>863</v>
      </c>
      <c r="D200" s="102">
        <f>240*1.05</f>
        <v>252</v>
      </c>
      <c r="E200" s="146">
        <f t="shared" si="7"/>
        <v>276.95833333333337</v>
      </c>
      <c r="F200" s="150">
        <f t="shared" si="8"/>
        <v>55.39166666666668</v>
      </c>
      <c r="G200" s="148">
        <v>332.35</v>
      </c>
    </row>
    <row r="201" spans="1:7" s="7" customFormat="1" ht="47.25">
      <c r="A201" s="78" t="s">
        <v>759</v>
      </c>
      <c r="B201" s="53" t="s">
        <v>1005</v>
      </c>
      <c r="C201" s="32" t="s">
        <v>863</v>
      </c>
      <c r="D201" s="102">
        <f>160*1.05</f>
        <v>168</v>
      </c>
      <c r="E201" s="146">
        <f t="shared" si="7"/>
        <v>232.875</v>
      </c>
      <c r="F201" s="150">
        <v>46.57</v>
      </c>
      <c r="G201" s="148">
        <v>279.45</v>
      </c>
    </row>
    <row r="202" spans="1:7" s="7" customFormat="1" ht="15.75">
      <c r="A202" s="78" t="s">
        <v>760</v>
      </c>
      <c r="B202" s="53" t="s">
        <v>1243</v>
      </c>
      <c r="C202" s="32"/>
      <c r="D202" s="102"/>
      <c r="E202" s="146">
        <f t="shared" si="7"/>
        <v>201.25</v>
      </c>
      <c r="F202" s="150">
        <f t="shared" si="8"/>
        <v>40.25</v>
      </c>
      <c r="G202" s="150">
        <v>241.5</v>
      </c>
    </row>
    <row r="203" spans="1:7" s="7" customFormat="1" ht="47.25">
      <c r="A203" s="78" t="s">
        <v>761</v>
      </c>
      <c r="B203" s="53" t="s">
        <v>42</v>
      </c>
      <c r="C203" s="32" t="s">
        <v>43</v>
      </c>
      <c r="D203" s="102">
        <f>60*1.05</f>
        <v>63</v>
      </c>
      <c r="E203" s="146">
        <f t="shared" si="7"/>
        <v>35.458333333333336</v>
      </c>
      <c r="F203" s="150">
        <f t="shared" si="8"/>
        <v>7.091666666666668</v>
      </c>
      <c r="G203" s="148">
        <v>42.55</v>
      </c>
    </row>
    <row r="204" spans="1:7" s="7" customFormat="1" ht="15.75">
      <c r="A204" s="78" t="s">
        <v>762</v>
      </c>
      <c r="B204" s="53" t="s">
        <v>44</v>
      </c>
      <c r="C204" s="32"/>
      <c r="D204" s="103"/>
      <c r="E204" s="146"/>
      <c r="F204" s="148"/>
      <c r="G204" s="148"/>
    </row>
    <row r="205" spans="1:7" s="7" customFormat="1" ht="15.75">
      <c r="A205" s="78" t="s">
        <v>1052</v>
      </c>
      <c r="B205" s="57" t="s">
        <v>45</v>
      </c>
      <c r="C205" s="32" t="s">
        <v>28</v>
      </c>
      <c r="D205" s="102">
        <f>320*1.05</f>
        <v>336</v>
      </c>
      <c r="E205" s="146">
        <f t="shared" si="7"/>
        <v>499.2916666666667</v>
      </c>
      <c r="F205" s="150">
        <f t="shared" si="8"/>
        <v>99.85833333333335</v>
      </c>
      <c r="G205" s="148">
        <v>599.15</v>
      </c>
    </row>
    <row r="206" spans="1:7" s="7" customFormat="1" ht="15.75">
      <c r="A206" s="78" t="s">
        <v>1053</v>
      </c>
      <c r="B206" s="57" t="s">
        <v>46</v>
      </c>
      <c r="C206" s="32" t="s">
        <v>28</v>
      </c>
      <c r="D206" s="102">
        <f>530*1.05</f>
        <v>556.5</v>
      </c>
      <c r="E206" s="146">
        <f t="shared" si="7"/>
        <v>554.875</v>
      </c>
      <c r="F206" s="150">
        <v>110.97</v>
      </c>
      <c r="G206" s="148">
        <v>665.85</v>
      </c>
    </row>
    <row r="207" spans="1:7" s="7" customFormat="1" ht="15.75">
      <c r="A207" s="78" t="s">
        <v>1262</v>
      </c>
      <c r="B207" s="57" t="s">
        <v>1024</v>
      </c>
      <c r="C207" s="32" t="s">
        <v>28</v>
      </c>
      <c r="D207" s="102">
        <f>105*1.05</f>
        <v>110.25</v>
      </c>
      <c r="E207" s="146">
        <f t="shared" si="7"/>
        <v>116.91666666666669</v>
      </c>
      <c r="F207" s="150">
        <f t="shared" si="8"/>
        <v>23.38333333333334</v>
      </c>
      <c r="G207" s="150">
        <v>140.3</v>
      </c>
    </row>
    <row r="208" spans="1:7" s="7" customFormat="1" ht="47.25">
      <c r="A208" s="78" t="s">
        <v>763</v>
      </c>
      <c r="B208" s="57" t="s">
        <v>47</v>
      </c>
      <c r="C208" s="32" t="s">
        <v>43</v>
      </c>
      <c r="D208" s="102">
        <f>240*1.05</f>
        <v>252</v>
      </c>
      <c r="E208" s="146">
        <f t="shared" si="7"/>
        <v>55.583333333333336</v>
      </c>
      <c r="F208" s="150">
        <f t="shared" si="8"/>
        <v>11.116666666666667</v>
      </c>
      <c r="G208" s="150">
        <v>66.7</v>
      </c>
    </row>
    <row r="209" spans="1:7" s="7" customFormat="1" ht="47.25">
      <c r="A209" s="78" t="s">
        <v>764</v>
      </c>
      <c r="B209" s="57" t="s">
        <v>908</v>
      </c>
      <c r="C209" s="32" t="s">
        <v>43</v>
      </c>
      <c r="D209" s="103"/>
      <c r="E209" s="146">
        <f t="shared" si="7"/>
        <v>139.91666666666669</v>
      </c>
      <c r="F209" s="150">
        <f t="shared" si="8"/>
        <v>27.983333333333338</v>
      </c>
      <c r="G209" s="150">
        <v>167.9</v>
      </c>
    </row>
    <row r="210" spans="1:7" s="7" customFormat="1" ht="15.75">
      <c r="A210" s="78" t="s">
        <v>879</v>
      </c>
      <c r="B210" s="57" t="s">
        <v>878</v>
      </c>
      <c r="C210" s="32" t="s">
        <v>28</v>
      </c>
      <c r="D210" s="102">
        <f>130*1.05</f>
        <v>136.5</v>
      </c>
      <c r="E210" s="146">
        <f t="shared" si="7"/>
        <v>222.33333333333334</v>
      </c>
      <c r="F210" s="150">
        <f t="shared" si="8"/>
        <v>44.46666666666667</v>
      </c>
      <c r="G210" s="148">
        <v>266.8</v>
      </c>
    </row>
    <row r="211" spans="1:7" s="7" customFormat="1" ht="15.75">
      <c r="A211" s="78" t="s">
        <v>890</v>
      </c>
      <c r="B211" s="53" t="s">
        <v>877</v>
      </c>
      <c r="C211" s="32" t="s">
        <v>28</v>
      </c>
      <c r="D211" s="102">
        <f>540*1.05</f>
        <v>567</v>
      </c>
      <c r="E211" s="146">
        <f t="shared" si="7"/>
        <v>292.2916666666667</v>
      </c>
      <c r="F211" s="150">
        <f t="shared" si="8"/>
        <v>58.45833333333334</v>
      </c>
      <c r="G211" s="148">
        <v>350.75</v>
      </c>
    </row>
    <row r="212" spans="1:7" s="7" customFormat="1" ht="15.75">
      <c r="A212" s="78" t="s">
        <v>765</v>
      </c>
      <c r="B212" s="53" t="s">
        <v>887</v>
      </c>
      <c r="C212" s="32" t="s">
        <v>37</v>
      </c>
      <c r="D212" s="103"/>
      <c r="E212" s="146"/>
      <c r="F212" s="148"/>
      <c r="G212" s="148"/>
    </row>
    <row r="213" spans="1:7" s="7" customFormat="1" ht="30" customHeight="1">
      <c r="A213" s="78" t="s">
        <v>1025</v>
      </c>
      <c r="B213" s="53" t="s">
        <v>889</v>
      </c>
      <c r="C213" s="32" t="s">
        <v>37</v>
      </c>
      <c r="D213" s="102">
        <f>150*1.05</f>
        <v>157.5</v>
      </c>
      <c r="E213" s="146">
        <f t="shared" si="7"/>
        <v>174.41666666666669</v>
      </c>
      <c r="F213" s="150">
        <f t="shared" si="8"/>
        <v>34.88333333333334</v>
      </c>
      <c r="G213" s="150">
        <v>209.3</v>
      </c>
    </row>
    <row r="214" spans="1:7" s="7" customFormat="1" ht="15.75">
      <c r="A214" s="78" t="s">
        <v>1263</v>
      </c>
      <c r="B214" s="53" t="s">
        <v>888</v>
      </c>
      <c r="C214" s="32" t="s">
        <v>37</v>
      </c>
      <c r="D214" s="102">
        <f>100*1.05</f>
        <v>105</v>
      </c>
      <c r="E214" s="146">
        <f t="shared" si="7"/>
        <v>60.37500000000001</v>
      </c>
      <c r="F214" s="150">
        <v>12.07</v>
      </c>
      <c r="G214" s="148">
        <v>72.45</v>
      </c>
    </row>
    <row r="215" spans="1:7" s="7" customFormat="1" ht="15.75">
      <c r="A215" s="78" t="s">
        <v>738</v>
      </c>
      <c r="B215" s="56" t="s">
        <v>1036</v>
      </c>
      <c r="C215" s="32"/>
      <c r="D215" s="103"/>
      <c r="E215" s="146"/>
      <c r="F215" s="150"/>
      <c r="G215" s="148"/>
    </row>
    <row r="216" spans="1:7" s="7" customFormat="1" ht="15.75">
      <c r="A216" s="78" t="s">
        <v>1027</v>
      </c>
      <c r="B216" s="53" t="s">
        <v>1026</v>
      </c>
      <c r="C216" s="32" t="s">
        <v>48</v>
      </c>
      <c r="D216" s="102">
        <f>105*1.05</f>
        <v>110.25</v>
      </c>
      <c r="E216" s="146">
        <f t="shared" si="7"/>
        <v>116.91666666666669</v>
      </c>
      <c r="F216" s="150">
        <f t="shared" si="8"/>
        <v>23.38333333333334</v>
      </c>
      <c r="G216" s="150">
        <v>140.3</v>
      </c>
    </row>
    <row r="217" spans="1:7" s="7" customFormat="1" ht="15.75">
      <c r="A217" s="78" t="s">
        <v>1028</v>
      </c>
      <c r="B217" s="55" t="s">
        <v>1244</v>
      </c>
      <c r="C217" s="31" t="s">
        <v>48</v>
      </c>
      <c r="D217" s="102"/>
      <c r="E217" s="146">
        <f t="shared" si="7"/>
        <v>100.625</v>
      </c>
      <c r="F217" s="150">
        <v>20.12</v>
      </c>
      <c r="G217" s="148">
        <v>120.75</v>
      </c>
    </row>
    <row r="218" spans="1:7" s="7" customFormat="1" ht="15.75">
      <c r="A218" s="78" t="s">
        <v>1264</v>
      </c>
      <c r="B218" s="55" t="s">
        <v>1245</v>
      </c>
      <c r="C218" s="31" t="s">
        <v>48</v>
      </c>
      <c r="D218" s="102"/>
      <c r="E218" s="146">
        <f t="shared" si="7"/>
        <v>50.79166666666667</v>
      </c>
      <c r="F218" s="150">
        <f t="shared" si="8"/>
        <v>10.158333333333335</v>
      </c>
      <c r="G218" s="148">
        <v>60.95</v>
      </c>
    </row>
    <row r="219" spans="1:7" s="7" customFormat="1" ht="15.75">
      <c r="A219" s="78" t="s">
        <v>1265</v>
      </c>
      <c r="B219" s="58" t="s">
        <v>49</v>
      </c>
      <c r="C219" s="31"/>
      <c r="D219" s="103"/>
      <c r="E219" s="146"/>
      <c r="F219" s="150"/>
      <c r="G219" s="148"/>
    </row>
    <row r="220" spans="1:7" s="7" customFormat="1" ht="15.75">
      <c r="A220" s="78" t="s">
        <v>1447</v>
      </c>
      <c r="B220" s="85" t="s">
        <v>50</v>
      </c>
      <c r="C220" s="32" t="s">
        <v>48</v>
      </c>
      <c r="D220" s="102">
        <f>210*1.05</f>
        <v>220.5</v>
      </c>
      <c r="E220" s="146">
        <f t="shared" si="7"/>
        <v>100.625</v>
      </c>
      <c r="F220" s="150">
        <v>20.12</v>
      </c>
      <c r="G220" s="148">
        <v>120.75</v>
      </c>
    </row>
    <row r="221" spans="1:7" s="7" customFormat="1" ht="15.75">
      <c r="A221" s="78" t="s">
        <v>1448</v>
      </c>
      <c r="B221" s="85" t="s">
        <v>51</v>
      </c>
      <c r="C221" s="32" t="s">
        <v>48</v>
      </c>
      <c r="D221" s="102">
        <f>260*1.05</f>
        <v>273</v>
      </c>
      <c r="E221" s="146">
        <f t="shared" si="7"/>
        <v>292.2916666666667</v>
      </c>
      <c r="F221" s="150">
        <f t="shared" si="8"/>
        <v>58.45833333333334</v>
      </c>
      <c r="G221" s="148">
        <v>350.75</v>
      </c>
    </row>
    <row r="222" spans="1:7" s="7" customFormat="1" ht="15.75">
      <c r="A222" s="78" t="s">
        <v>1449</v>
      </c>
      <c r="B222" s="85" t="s">
        <v>1251</v>
      </c>
      <c r="C222" s="32" t="s">
        <v>48</v>
      </c>
      <c r="D222" s="102"/>
      <c r="E222" s="146">
        <f t="shared" si="7"/>
        <v>100.625</v>
      </c>
      <c r="F222" s="150">
        <v>20.12</v>
      </c>
      <c r="G222" s="148">
        <v>120.75</v>
      </c>
    </row>
    <row r="223" spans="1:7" s="7" customFormat="1" ht="15.75">
      <c r="A223" s="78" t="s">
        <v>1450</v>
      </c>
      <c r="B223" s="85" t="s">
        <v>52</v>
      </c>
      <c r="C223" s="32" t="s">
        <v>48</v>
      </c>
      <c r="D223" s="102">
        <f>370*1.05</f>
        <v>388.5</v>
      </c>
      <c r="E223" s="146">
        <f t="shared" si="7"/>
        <v>348.83333333333337</v>
      </c>
      <c r="F223" s="150">
        <f t="shared" si="8"/>
        <v>69.76666666666668</v>
      </c>
      <c r="G223" s="150">
        <v>418.6</v>
      </c>
    </row>
    <row r="224" spans="1:7" s="7" customFormat="1" ht="31.5">
      <c r="A224" s="78" t="s">
        <v>1451</v>
      </c>
      <c r="B224" s="57" t="s">
        <v>1096</v>
      </c>
      <c r="C224" s="32" t="s">
        <v>9</v>
      </c>
      <c r="D224" s="102"/>
      <c r="E224" s="146">
        <f t="shared" si="7"/>
        <v>165.79166666666666</v>
      </c>
      <c r="F224" s="150">
        <f t="shared" si="8"/>
        <v>33.15833333333333</v>
      </c>
      <c r="G224" s="148">
        <v>198.95</v>
      </c>
    </row>
    <row r="225" spans="1:7" s="7" customFormat="1" ht="15.75">
      <c r="A225" s="78" t="s">
        <v>1266</v>
      </c>
      <c r="B225" s="57" t="s">
        <v>53</v>
      </c>
      <c r="C225" s="32" t="s">
        <v>9</v>
      </c>
      <c r="D225" s="102">
        <f>320*1.05</f>
        <v>336</v>
      </c>
      <c r="E225" s="146">
        <f t="shared" si="7"/>
        <v>165.79166666666666</v>
      </c>
      <c r="F225" s="150">
        <f t="shared" si="8"/>
        <v>33.15833333333333</v>
      </c>
      <c r="G225" s="148">
        <v>198.95</v>
      </c>
    </row>
    <row r="226" spans="1:7" s="7" customFormat="1" ht="15.75">
      <c r="A226" s="78" t="s">
        <v>1267</v>
      </c>
      <c r="B226" s="57" t="s">
        <v>54</v>
      </c>
      <c r="C226" s="32" t="s">
        <v>9</v>
      </c>
      <c r="D226" s="102">
        <f>420*1.05</f>
        <v>441</v>
      </c>
      <c r="E226" s="146">
        <f t="shared" si="7"/>
        <v>165.79166666666666</v>
      </c>
      <c r="F226" s="150">
        <f t="shared" si="8"/>
        <v>33.15833333333333</v>
      </c>
      <c r="G226" s="148">
        <v>198.95</v>
      </c>
    </row>
    <row r="227" spans="1:7" s="7" customFormat="1" ht="15.75">
      <c r="A227" s="78" t="s">
        <v>739</v>
      </c>
      <c r="B227" s="94" t="s">
        <v>1045</v>
      </c>
      <c r="C227" s="32"/>
      <c r="D227" s="103"/>
      <c r="E227" s="146"/>
      <c r="F227" s="148"/>
      <c r="G227" s="148"/>
    </row>
    <row r="228" spans="1:7" s="7" customFormat="1" ht="15.75">
      <c r="A228" s="78" t="s">
        <v>1029</v>
      </c>
      <c r="B228" s="57" t="s">
        <v>1484</v>
      </c>
      <c r="C228" s="32" t="s">
        <v>1485</v>
      </c>
      <c r="D228" s="103"/>
      <c r="E228" s="146">
        <f t="shared" si="7"/>
        <v>1250</v>
      </c>
      <c r="F228" s="151">
        <f t="shared" si="8"/>
        <v>250</v>
      </c>
      <c r="G228" s="150">
        <v>1500</v>
      </c>
    </row>
    <row r="229" spans="1:7" s="7" customFormat="1" ht="15.75">
      <c r="A229" s="78" t="s">
        <v>1030</v>
      </c>
      <c r="B229" s="57" t="s">
        <v>1486</v>
      </c>
      <c r="C229" s="32" t="s">
        <v>1487</v>
      </c>
      <c r="D229" s="103"/>
      <c r="E229" s="146">
        <f t="shared" si="7"/>
        <v>375</v>
      </c>
      <c r="F229" s="150">
        <f t="shared" si="8"/>
        <v>75</v>
      </c>
      <c r="G229" s="150">
        <v>450</v>
      </c>
    </row>
    <row r="230" spans="1:7" s="7" customFormat="1" ht="15.75">
      <c r="A230" s="78" t="s">
        <v>1488</v>
      </c>
      <c r="B230" s="141" t="s">
        <v>1489</v>
      </c>
      <c r="C230" s="32" t="s">
        <v>1461</v>
      </c>
      <c r="D230" s="103"/>
      <c r="E230" s="146">
        <f t="shared" si="7"/>
        <v>375</v>
      </c>
      <c r="F230" s="150">
        <f t="shared" si="8"/>
        <v>75</v>
      </c>
      <c r="G230" s="150">
        <v>450</v>
      </c>
    </row>
    <row r="231" spans="1:7" s="7" customFormat="1" ht="15.75">
      <c r="A231" s="78" t="s">
        <v>1490</v>
      </c>
      <c r="B231" s="57" t="s">
        <v>1494</v>
      </c>
      <c r="C231" s="32"/>
      <c r="D231" s="103"/>
      <c r="E231" s="146"/>
      <c r="F231" s="150"/>
      <c r="G231" s="150"/>
    </row>
    <row r="232" spans="1:7" s="7" customFormat="1" ht="15.75">
      <c r="A232" s="78" t="s">
        <v>1492</v>
      </c>
      <c r="B232" s="57" t="s">
        <v>1493</v>
      </c>
      <c r="C232" s="32" t="s">
        <v>1461</v>
      </c>
      <c r="D232" s="103"/>
      <c r="E232" s="146">
        <f t="shared" si="7"/>
        <v>375</v>
      </c>
      <c r="F232" s="150">
        <f t="shared" si="8"/>
        <v>75</v>
      </c>
      <c r="G232" s="150">
        <v>450</v>
      </c>
    </row>
    <row r="233" spans="1:7" s="7" customFormat="1" ht="15.75">
      <c r="A233" s="78" t="s">
        <v>1495</v>
      </c>
      <c r="B233" s="57" t="s">
        <v>1496</v>
      </c>
      <c r="C233" s="32" t="s">
        <v>1461</v>
      </c>
      <c r="D233" s="103"/>
      <c r="E233" s="146">
        <f t="shared" si="7"/>
        <v>500</v>
      </c>
      <c r="F233" s="150">
        <f>E233*0.2</f>
        <v>100</v>
      </c>
      <c r="G233" s="150">
        <v>600</v>
      </c>
    </row>
    <row r="234" spans="1:7" s="7" customFormat="1" ht="15.75">
      <c r="A234" s="78" t="s">
        <v>1491</v>
      </c>
      <c r="B234" s="57" t="s">
        <v>1498</v>
      </c>
      <c r="C234" s="32"/>
      <c r="D234" s="103"/>
      <c r="E234" s="146"/>
      <c r="F234" s="148"/>
      <c r="G234" s="150"/>
    </row>
    <row r="235" spans="1:7" s="7" customFormat="1" ht="15.75">
      <c r="A235" s="78" t="s">
        <v>1497</v>
      </c>
      <c r="B235" s="57" t="s">
        <v>1493</v>
      </c>
      <c r="C235" s="32" t="s">
        <v>1461</v>
      </c>
      <c r="D235" s="103"/>
      <c r="E235" s="146">
        <f t="shared" si="7"/>
        <v>166.66666666666669</v>
      </c>
      <c r="F235" s="150">
        <f>E235*0.2</f>
        <v>33.333333333333336</v>
      </c>
      <c r="G235" s="150">
        <v>200</v>
      </c>
    </row>
    <row r="236" spans="1:7" s="7" customFormat="1" ht="15.75">
      <c r="A236" s="78" t="s">
        <v>1499</v>
      </c>
      <c r="B236" s="57" t="s">
        <v>1496</v>
      </c>
      <c r="C236" s="32" t="s">
        <v>1461</v>
      </c>
      <c r="D236" s="103"/>
      <c r="E236" s="146">
        <f t="shared" si="7"/>
        <v>333.33333333333337</v>
      </c>
      <c r="F236" s="150">
        <f>E236*0.2</f>
        <v>66.66666666666667</v>
      </c>
      <c r="G236" s="150">
        <v>400</v>
      </c>
    </row>
    <row r="237" spans="1:7" s="7" customFormat="1" ht="15.75">
      <c r="A237" s="78" t="s">
        <v>1500</v>
      </c>
      <c r="B237" s="57" t="s">
        <v>1501</v>
      </c>
      <c r="C237" s="32"/>
      <c r="D237" s="103"/>
      <c r="E237" s="146"/>
      <c r="F237" s="150"/>
      <c r="G237" s="150"/>
    </row>
    <row r="238" spans="1:7" s="7" customFormat="1" ht="15.75">
      <c r="A238" s="78" t="s">
        <v>1502</v>
      </c>
      <c r="B238" s="57" t="s">
        <v>1493</v>
      </c>
      <c r="C238" s="32" t="s">
        <v>1461</v>
      </c>
      <c r="D238" s="103"/>
      <c r="E238" s="146">
        <f t="shared" si="7"/>
        <v>166.66666666666669</v>
      </c>
      <c r="F238" s="150">
        <f aca="true" t="shared" si="9" ref="F238:F301">E238*0.2</f>
        <v>33.333333333333336</v>
      </c>
      <c r="G238" s="150">
        <v>200</v>
      </c>
    </row>
    <row r="239" spans="1:7" s="7" customFormat="1" ht="15.75">
      <c r="A239" s="78" t="s">
        <v>1503</v>
      </c>
      <c r="B239" s="57" t="s">
        <v>1496</v>
      </c>
      <c r="C239" s="32" t="s">
        <v>1461</v>
      </c>
      <c r="D239" s="103"/>
      <c r="E239" s="146">
        <f t="shared" si="7"/>
        <v>333.33333333333337</v>
      </c>
      <c r="F239" s="150">
        <f t="shared" si="9"/>
        <v>66.66666666666667</v>
      </c>
      <c r="G239" s="150">
        <v>400</v>
      </c>
    </row>
    <row r="240" spans="1:7" s="7" customFormat="1" ht="15.75">
      <c r="A240" s="78" t="s">
        <v>1504</v>
      </c>
      <c r="B240" s="57" t="s">
        <v>1505</v>
      </c>
      <c r="C240" s="32" t="s">
        <v>1461</v>
      </c>
      <c r="D240" s="103"/>
      <c r="E240" s="146">
        <f t="shared" si="7"/>
        <v>333.33333333333337</v>
      </c>
      <c r="F240" s="150">
        <f t="shared" si="9"/>
        <v>66.66666666666667</v>
      </c>
      <c r="G240" s="150">
        <v>400</v>
      </c>
    </row>
    <row r="241" spans="1:7" s="7" customFormat="1" ht="15.75">
      <c r="A241" s="78" t="s">
        <v>1506</v>
      </c>
      <c r="B241" s="57" t="s">
        <v>1507</v>
      </c>
      <c r="C241" s="32" t="s">
        <v>1461</v>
      </c>
      <c r="D241" s="103"/>
      <c r="E241" s="146">
        <f t="shared" si="7"/>
        <v>416.6666666666667</v>
      </c>
      <c r="F241" s="150">
        <f t="shared" si="9"/>
        <v>83.33333333333334</v>
      </c>
      <c r="G241" s="150">
        <v>500</v>
      </c>
    </row>
    <row r="242" spans="1:7" s="7" customFormat="1" ht="15.75">
      <c r="A242" s="78" t="s">
        <v>1508</v>
      </c>
      <c r="B242" s="57" t="s">
        <v>1509</v>
      </c>
      <c r="C242" s="32"/>
      <c r="D242" s="103"/>
      <c r="E242" s="146"/>
      <c r="F242" s="148"/>
      <c r="G242" s="148"/>
    </row>
    <row r="243" spans="1:7" s="7" customFormat="1" ht="15.75">
      <c r="A243" s="78" t="s">
        <v>1510</v>
      </c>
      <c r="B243" s="57" t="s">
        <v>1493</v>
      </c>
      <c r="C243" s="32" t="s">
        <v>1512</v>
      </c>
      <c r="D243" s="103"/>
      <c r="E243" s="146">
        <f t="shared" si="7"/>
        <v>166.66666666666669</v>
      </c>
      <c r="F243" s="150">
        <f t="shared" si="9"/>
        <v>33.333333333333336</v>
      </c>
      <c r="G243" s="150">
        <v>200</v>
      </c>
    </row>
    <row r="244" spans="1:7" s="7" customFormat="1" ht="15.75">
      <c r="A244" s="78" t="s">
        <v>1511</v>
      </c>
      <c r="B244" s="57" t="s">
        <v>1496</v>
      </c>
      <c r="C244" s="32" t="s">
        <v>1461</v>
      </c>
      <c r="D244" s="103"/>
      <c r="E244" s="146">
        <f t="shared" si="7"/>
        <v>333.33333333333337</v>
      </c>
      <c r="F244" s="150">
        <f t="shared" si="9"/>
        <v>66.66666666666667</v>
      </c>
      <c r="G244" s="150">
        <v>400</v>
      </c>
    </row>
    <row r="245" spans="1:7" s="7" customFormat="1" ht="15.75">
      <c r="A245" s="78" t="s">
        <v>1513</v>
      </c>
      <c r="B245" s="57" t="s">
        <v>1514</v>
      </c>
      <c r="C245" s="32" t="s">
        <v>1461</v>
      </c>
      <c r="D245" s="103"/>
      <c r="E245" s="146">
        <f t="shared" si="7"/>
        <v>583.3333333333334</v>
      </c>
      <c r="F245" s="150">
        <f t="shared" si="9"/>
        <v>116.66666666666669</v>
      </c>
      <c r="G245" s="150">
        <v>700</v>
      </c>
    </row>
    <row r="246" spans="1:7" s="7" customFormat="1" ht="15.75">
      <c r="A246" s="78" t="s">
        <v>1515</v>
      </c>
      <c r="B246" s="57" t="s">
        <v>1516</v>
      </c>
      <c r="C246" s="32" t="s">
        <v>1461</v>
      </c>
      <c r="D246" s="103"/>
      <c r="E246" s="146">
        <f t="shared" si="7"/>
        <v>250</v>
      </c>
      <c r="F246" s="150">
        <f t="shared" si="9"/>
        <v>50</v>
      </c>
      <c r="G246" s="150">
        <v>300</v>
      </c>
    </row>
    <row r="247" spans="1:7" s="7" customFormat="1" ht="15.75">
      <c r="A247" s="78" t="s">
        <v>1517</v>
      </c>
      <c r="B247" s="57" t="s">
        <v>1518</v>
      </c>
      <c r="C247" s="32" t="s">
        <v>1461</v>
      </c>
      <c r="D247" s="103"/>
      <c r="E247" s="146">
        <f t="shared" si="7"/>
        <v>333.33333333333337</v>
      </c>
      <c r="F247" s="150">
        <f t="shared" si="9"/>
        <v>66.66666666666667</v>
      </c>
      <c r="G247" s="150">
        <v>400</v>
      </c>
    </row>
    <row r="248" spans="1:7" s="7" customFormat="1" ht="15.75">
      <c r="A248" s="78" t="s">
        <v>1519</v>
      </c>
      <c r="B248" s="57" t="s">
        <v>1520</v>
      </c>
      <c r="C248" s="32" t="s">
        <v>1461</v>
      </c>
      <c r="D248" s="103"/>
      <c r="E248" s="146">
        <f t="shared" si="7"/>
        <v>583.3333333333334</v>
      </c>
      <c r="F248" s="150">
        <f t="shared" si="9"/>
        <v>116.66666666666669</v>
      </c>
      <c r="G248" s="150">
        <v>700</v>
      </c>
    </row>
    <row r="249" spans="1:7" s="7" customFormat="1" ht="15.75">
      <c r="A249" s="78" t="s">
        <v>1521</v>
      </c>
      <c r="B249" s="57" t="s">
        <v>1522</v>
      </c>
      <c r="C249" s="32" t="s">
        <v>1247</v>
      </c>
      <c r="D249" s="103"/>
      <c r="E249" s="146">
        <f t="shared" si="7"/>
        <v>416.6666666666667</v>
      </c>
      <c r="F249" s="150">
        <f t="shared" si="9"/>
        <v>83.33333333333334</v>
      </c>
      <c r="G249" s="150">
        <v>500</v>
      </c>
    </row>
    <row r="250" spans="1:7" s="7" customFormat="1" ht="15.75">
      <c r="A250" s="78" t="s">
        <v>1523</v>
      </c>
      <c r="B250" s="57" t="s">
        <v>1524</v>
      </c>
      <c r="C250" s="32" t="s">
        <v>1247</v>
      </c>
      <c r="D250" s="103"/>
      <c r="E250" s="146">
        <f t="shared" si="7"/>
        <v>416.6666666666667</v>
      </c>
      <c r="F250" s="150">
        <f t="shared" si="9"/>
        <v>83.33333333333334</v>
      </c>
      <c r="G250" s="150">
        <v>500</v>
      </c>
    </row>
    <row r="251" spans="1:7" s="7" customFormat="1" ht="15.75">
      <c r="A251" s="78" t="s">
        <v>1525</v>
      </c>
      <c r="B251" s="57" t="s">
        <v>1526</v>
      </c>
      <c r="C251" s="32" t="s">
        <v>1247</v>
      </c>
      <c r="D251" s="103"/>
      <c r="E251" s="146">
        <f t="shared" si="7"/>
        <v>250</v>
      </c>
      <c r="F251" s="150">
        <f t="shared" si="9"/>
        <v>50</v>
      </c>
      <c r="G251" s="150">
        <v>300</v>
      </c>
    </row>
    <row r="252" spans="1:7" s="7" customFormat="1" ht="15.75">
      <c r="A252" s="78" t="s">
        <v>1527</v>
      </c>
      <c r="B252" s="57" t="s">
        <v>1528</v>
      </c>
      <c r="C252" s="32" t="s">
        <v>1247</v>
      </c>
      <c r="D252" s="103"/>
      <c r="E252" s="146">
        <f t="shared" si="7"/>
        <v>416.6666666666667</v>
      </c>
      <c r="F252" s="150">
        <f t="shared" si="9"/>
        <v>83.33333333333334</v>
      </c>
      <c r="G252" s="150">
        <v>500</v>
      </c>
    </row>
    <row r="253" spans="1:7" s="7" customFormat="1" ht="15.75">
      <c r="A253" s="78" t="s">
        <v>1529</v>
      </c>
      <c r="B253" s="57" t="s">
        <v>1532</v>
      </c>
      <c r="C253" s="32"/>
      <c r="D253" s="103"/>
      <c r="E253" s="146"/>
      <c r="F253" s="148"/>
      <c r="G253" s="148"/>
    </row>
    <row r="254" spans="1:7" s="7" customFormat="1" ht="15.75">
      <c r="A254" s="78" t="s">
        <v>1530</v>
      </c>
      <c r="B254" s="57" t="s">
        <v>1534</v>
      </c>
      <c r="C254" s="32"/>
      <c r="D254" s="103"/>
      <c r="E254" s="146"/>
      <c r="F254" s="148"/>
      <c r="G254" s="148"/>
    </row>
    <row r="255" spans="1:7" s="7" customFormat="1" ht="31.5">
      <c r="A255" s="78" t="s">
        <v>1531</v>
      </c>
      <c r="B255" s="57" t="s">
        <v>1493</v>
      </c>
      <c r="C255" s="32" t="s">
        <v>23</v>
      </c>
      <c r="D255" s="103"/>
      <c r="E255" s="146">
        <f t="shared" si="7"/>
        <v>5750</v>
      </c>
      <c r="F255" s="150">
        <f t="shared" si="9"/>
        <v>1150</v>
      </c>
      <c r="G255" s="150">
        <v>6900</v>
      </c>
    </row>
    <row r="256" spans="1:7" s="7" customFormat="1" ht="31.5">
      <c r="A256" s="78" t="s">
        <v>1533</v>
      </c>
      <c r="B256" s="57" t="s">
        <v>1496</v>
      </c>
      <c r="C256" s="32" t="s">
        <v>23</v>
      </c>
      <c r="D256" s="103"/>
      <c r="E256" s="146">
        <f t="shared" si="7"/>
        <v>8833.333333333334</v>
      </c>
      <c r="F256" s="148">
        <f t="shared" si="9"/>
        <v>1766.666666666667</v>
      </c>
      <c r="G256" s="150">
        <v>10600</v>
      </c>
    </row>
    <row r="257" spans="1:7" s="7" customFormat="1" ht="15.75">
      <c r="A257" s="78" t="s">
        <v>1535</v>
      </c>
      <c r="B257" s="57" t="s">
        <v>1536</v>
      </c>
      <c r="C257" s="32"/>
      <c r="D257" s="103"/>
      <c r="E257" s="146"/>
      <c r="F257" s="148"/>
      <c r="G257" s="150"/>
    </row>
    <row r="258" spans="1:7" s="7" customFormat="1" ht="31.5">
      <c r="A258" s="78" t="s">
        <v>1537</v>
      </c>
      <c r="B258" s="57" t="s">
        <v>1493</v>
      </c>
      <c r="C258" s="32" t="s">
        <v>23</v>
      </c>
      <c r="D258" s="103"/>
      <c r="E258" s="146">
        <f t="shared" si="7"/>
        <v>7916.666666666667</v>
      </c>
      <c r="F258" s="150">
        <f t="shared" si="9"/>
        <v>1583.3333333333335</v>
      </c>
      <c r="G258" s="150">
        <v>9500</v>
      </c>
    </row>
    <row r="259" spans="1:7" s="7" customFormat="1" ht="31.5">
      <c r="A259" s="78" t="s">
        <v>1538</v>
      </c>
      <c r="B259" s="57" t="s">
        <v>1496</v>
      </c>
      <c r="C259" s="32" t="s">
        <v>23</v>
      </c>
      <c r="D259" s="103"/>
      <c r="E259" s="146">
        <f t="shared" si="7"/>
        <v>12291.666666666668</v>
      </c>
      <c r="F259" s="150">
        <f t="shared" si="9"/>
        <v>2458.333333333334</v>
      </c>
      <c r="G259" s="150">
        <v>14750</v>
      </c>
    </row>
    <row r="260" spans="1:7" s="7" customFormat="1" ht="15.75">
      <c r="A260" s="78" t="s">
        <v>1539</v>
      </c>
      <c r="B260" s="57" t="s">
        <v>1549</v>
      </c>
      <c r="C260" s="32"/>
      <c r="D260" s="103"/>
      <c r="E260" s="146"/>
      <c r="F260" s="150"/>
      <c r="G260" s="150"/>
    </row>
    <row r="261" spans="1:7" s="7" customFormat="1" ht="31.5">
      <c r="A261" s="78" t="s">
        <v>1540</v>
      </c>
      <c r="B261" s="57" t="s">
        <v>1493</v>
      </c>
      <c r="C261" s="32" t="s">
        <v>23</v>
      </c>
      <c r="D261" s="103"/>
      <c r="E261" s="146">
        <f t="shared" si="7"/>
        <v>9166.666666666668</v>
      </c>
      <c r="F261" s="150">
        <f t="shared" si="9"/>
        <v>1833.3333333333337</v>
      </c>
      <c r="G261" s="150">
        <v>11000</v>
      </c>
    </row>
    <row r="262" spans="1:7" s="7" customFormat="1" ht="31.5">
      <c r="A262" s="78" t="s">
        <v>1541</v>
      </c>
      <c r="B262" s="57" t="s">
        <v>1496</v>
      </c>
      <c r="C262" s="32" t="s">
        <v>23</v>
      </c>
      <c r="D262" s="103"/>
      <c r="E262" s="146">
        <f aca="true" t="shared" si="10" ref="E262:E324">G262/1.2</f>
        <v>14375</v>
      </c>
      <c r="F262" s="150">
        <f t="shared" si="9"/>
        <v>2875</v>
      </c>
      <c r="G262" s="150">
        <v>17250</v>
      </c>
    </row>
    <row r="263" spans="1:7" s="7" customFormat="1" ht="15.75">
      <c r="A263" s="78" t="s">
        <v>1542</v>
      </c>
      <c r="B263" s="57" t="s">
        <v>1543</v>
      </c>
      <c r="C263" s="32"/>
      <c r="D263" s="103"/>
      <c r="E263" s="146"/>
      <c r="F263" s="148"/>
      <c r="G263" s="150"/>
    </row>
    <row r="264" spans="1:7" s="7" customFormat="1" ht="31.5">
      <c r="A264" s="78" t="s">
        <v>1544</v>
      </c>
      <c r="B264" s="57" t="s">
        <v>1493</v>
      </c>
      <c r="C264" s="32" t="s">
        <v>23</v>
      </c>
      <c r="D264" s="103"/>
      <c r="E264" s="146">
        <f t="shared" si="10"/>
        <v>9916.666666666668</v>
      </c>
      <c r="F264" s="150">
        <f t="shared" si="9"/>
        <v>1983.3333333333337</v>
      </c>
      <c r="G264" s="150">
        <v>11900</v>
      </c>
    </row>
    <row r="265" spans="1:7" s="7" customFormat="1" ht="31.5">
      <c r="A265" s="78" t="s">
        <v>1545</v>
      </c>
      <c r="B265" s="57" t="s">
        <v>1496</v>
      </c>
      <c r="C265" s="32" t="s">
        <v>23</v>
      </c>
      <c r="D265" s="103"/>
      <c r="E265" s="146">
        <f t="shared" si="10"/>
        <v>15000</v>
      </c>
      <c r="F265" s="150">
        <f t="shared" si="9"/>
        <v>3000</v>
      </c>
      <c r="G265" s="150">
        <v>18000</v>
      </c>
    </row>
    <row r="266" spans="1:7" s="7" customFormat="1" ht="15.75">
      <c r="A266" s="78" t="s">
        <v>1546</v>
      </c>
      <c r="B266" s="57" t="s">
        <v>1547</v>
      </c>
      <c r="C266" s="32"/>
      <c r="D266" s="103"/>
      <c r="E266" s="146"/>
      <c r="F266" s="148"/>
      <c r="G266" s="148"/>
    </row>
    <row r="267" spans="1:7" s="7" customFormat="1" ht="15.75">
      <c r="A267" s="78" t="s">
        <v>1548</v>
      </c>
      <c r="B267" s="57" t="s">
        <v>1534</v>
      </c>
      <c r="C267" s="32"/>
      <c r="D267" s="103"/>
      <c r="E267" s="146"/>
      <c r="F267" s="148"/>
      <c r="G267" s="148"/>
    </row>
    <row r="268" spans="1:7" s="7" customFormat="1" ht="31.5">
      <c r="A268" s="78" t="s">
        <v>1550</v>
      </c>
      <c r="B268" s="57" t="s">
        <v>1493</v>
      </c>
      <c r="C268" s="32" t="s">
        <v>23</v>
      </c>
      <c r="D268" s="103"/>
      <c r="E268" s="146">
        <f t="shared" si="10"/>
        <v>7916.666666666667</v>
      </c>
      <c r="F268" s="150">
        <f t="shared" si="9"/>
        <v>1583.3333333333335</v>
      </c>
      <c r="G268" s="150">
        <v>9500</v>
      </c>
    </row>
    <row r="269" spans="1:7" s="7" customFormat="1" ht="31.5">
      <c r="A269" s="78" t="s">
        <v>1551</v>
      </c>
      <c r="B269" s="57" t="s">
        <v>1496</v>
      </c>
      <c r="C269" s="32" t="s">
        <v>23</v>
      </c>
      <c r="D269" s="103"/>
      <c r="E269" s="146">
        <f t="shared" si="10"/>
        <v>12500</v>
      </c>
      <c r="F269" s="150">
        <f t="shared" si="9"/>
        <v>2500</v>
      </c>
      <c r="G269" s="150">
        <v>15000</v>
      </c>
    </row>
    <row r="270" spans="1:7" s="7" customFormat="1" ht="15.75">
      <c r="A270" s="78" t="s">
        <v>1552</v>
      </c>
      <c r="B270" s="57" t="s">
        <v>1536</v>
      </c>
      <c r="C270" s="32"/>
      <c r="D270" s="103"/>
      <c r="E270" s="146"/>
      <c r="F270" s="148"/>
      <c r="G270" s="150"/>
    </row>
    <row r="271" spans="1:7" s="7" customFormat="1" ht="31.5">
      <c r="A271" s="78" t="s">
        <v>1553</v>
      </c>
      <c r="B271" s="57" t="s">
        <v>1493</v>
      </c>
      <c r="C271" s="32" t="s">
        <v>23</v>
      </c>
      <c r="D271" s="103"/>
      <c r="E271" s="146">
        <f t="shared" si="10"/>
        <v>8333.333333333334</v>
      </c>
      <c r="F271" s="150">
        <f t="shared" si="9"/>
        <v>1666.666666666667</v>
      </c>
      <c r="G271" s="150">
        <v>10000</v>
      </c>
    </row>
    <row r="272" spans="1:7" s="7" customFormat="1" ht="31.5">
      <c r="A272" s="78" t="s">
        <v>1554</v>
      </c>
      <c r="B272" s="57" t="s">
        <v>1496</v>
      </c>
      <c r="C272" s="32" t="s">
        <v>23</v>
      </c>
      <c r="D272" s="103"/>
      <c r="E272" s="146">
        <f t="shared" si="10"/>
        <v>13333.333333333334</v>
      </c>
      <c r="F272" s="150">
        <f t="shared" si="9"/>
        <v>2666.666666666667</v>
      </c>
      <c r="G272" s="150">
        <v>16000</v>
      </c>
    </row>
    <row r="273" spans="1:7" s="7" customFormat="1" ht="15.75">
      <c r="A273" s="78" t="s">
        <v>1555</v>
      </c>
      <c r="B273" s="57" t="s">
        <v>1549</v>
      </c>
      <c r="C273" s="32"/>
      <c r="D273" s="103"/>
      <c r="E273" s="146"/>
      <c r="F273" s="150"/>
      <c r="G273" s="150"/>
    </row>
    <row r="274" spans="1:7" s="7" customFormat="1" ht="31.5">
      <c r="A274" s="78" t="s">
        <v>1556</v>
      </c>
      <c r="B274" s="57" t="s">
        <v>1493</v>
      </c>
      <c r="C274" s="32" t="s">
        <v>23</v>
      </c>
      <c r="D274" s="103"/>
      <c r="E274" s="146">
        <f t="shared" si="10"/>
        <v>9166.666666666668</v>
      </c>
      <c r="F274" s="150">
        <f t="shared" si="9"/>
        <v>1833.3333333333337</v>
      </c>
      <c r="G274" s="150">
        <v>11000</v>
      </c>
    </row>
    <row r="275" spans="1:7" s="7" customFormat="1" ht="31.5">
      <c r="A275" s="78" t="s">
        <v>1557</v>
      </c>
      <c r="B275" s="57" t="s">
        <v>1496</v>
      </c>
      <c r="C275" s="32" t="s">
        <v>23</v>
      </c>
      <c r="D275" s="103"/>
      <c r="E275" s="146">
        <f t="shared" si="10"/>
        <v>14791.666666666668</v>
      </c>
      <c r="F275" s="150">
        <f t="shared" si="9"/>
        <v>2958.333333333334</v>
      </c>
      <c r="G275" s="150">
        <v>17750</v>
      </c>
    </row>
    <row r="276" spans="1:7" s="7" customFormat="1" ht="15.75">
      <c r="A276" s="78" t="s">
        <v>1558</v>
      </c>
      <c r="B276" s="57" t="s">
        <v>1543</v>
      </c>
      <c r="C276" s="32"/>
      <c r="D276" s="103"/>
      <c r="E276" s="146"/>
      <c r="F276" s="150"/>
      <c r="G276" s="150"/>
    </row>
    <row r="277" spans="1:7" s="7" customFormat="1" ht="31.5">
      <c r="A277" s="78" t="s">
        <v>1559</v>
      </c>
      <c r="B277" s="57" t="s">
        <v>1493</v>
      </c>
      <c r="C277" s="32" t="s">
        <v>23</v>
      </c>
      <c r="D277" s="103"/>
      <c r="E277" s="146">
        <f t="shared" si="10"/>
        <v>9583.333333333334</v>
      </c>
      <c r="F277" s="150">
        <f t="shared" si="9"/>
        <v>1916.666666666667</v>
      </c>
      <c r="G277" s="150">
        <v>11500</v>
      </c>
    </row>
    <row r="278" spans="1:7" s="7" customFormat="1" ht="31.5">
      <c r="A278" s="78" t="s">
        <v>1560</v>
      </c>
      <c r="B278" s="57" t="s">
        <v>1496</v>
      </c>
      <c r="C278" s="32" t="s">
        <v>23</v>
      </c>
      <c r="D278" s="103"/>
      <c r="E278" s="146">
        <f t="shared" si="10"/>
        <v>15625</v>
      </c>
      <c r="F278" s="150">
        <f t="shared" si="9"/>
        <v>3125</v>
      </c>
      <c r="G278" s="150">
        <v>18750</v>
      </c>
    </row>
    <row r="279" spans="1:7" s="7" customFormat="1" ht="31.5">
      <c r="A279" s="78" t="s">
        <v>1561</v>
      </c>
      <c r="B279" s="57" t="s">
        <v>1562</v>
      </c>
      <c r="C279" s="32"/>
      <c r="D279" s="103"/>
      <c r="E279" s="146"/>
      <c r="F279" s="148"/>
      <c r="G279" s="148"/>
    </row>
    <row r="280" spans="1:7" s="7" customFormat="1" ht="15.75">
      <c r="A280" s="78" t="s">
        <v>1563</v>
      </c>
      <c r="B280" s="57" t="s">
        <v>1534</v>
      </c>
      <c r="C280" s="32"/>
      <c r="D280" s="103"/>
      <c r="E280" s="146"/>
      <c r="F280" s="148"/>
      <c r="G280" s="148"/>
    </row>
    <row r="281" spans="1:7" s="7" customFormat="1" ht="31.5">
      <c r="A281" s="78" t="s">
        <v>1565</v>
      </c>
      <c r="B281" s="57" t="s">
        <v>1493</v>
      </c>
      <c r="C281" s="32" t="s">
        <v>23</v>
      </c>
      <c r="D281" s="103"/>
      <c r="E281" s="146">
        <f t="shared" si="10"/>
        <v>5000</v>
      </c>
      <c r="F281" s="150">
        <f t="shared" si="9"/>
        <v>1000</v>
      </c>
      <c r="G281" s="150">
        <v>6000</v>
      </c>
    </row>
    <row r="282" spans="1:7" s="7" customFormat="1" ht="31.5">
      <c r="A282" s="78" t="s">
        <v>1566</v>
      </c>
      <c r="B282" s="57" t="s">
        <v>1496</v>
      </c>
      <c r="C282" s="32" t="s">
        <v>23</v>
      </c>
      <c r="D282" s="103"/>
      <c r="E282" s="146">
        <f t="shared" si="10"/>
        <v>8125</v>
      </c>
      <c r="F282" s="150">
        <f t="shared" si="9"/>
        <v>1625</v>
      </c>
      <c r="G282" s="150">
        <v>9750</v>
      </c>
    </row>
    <row r="283" spans="1:7" s="7" customFormat="1" ht="15.75">
      <c r="A283" s="78" t="s">
        <v>1564</v>
      </c>
      <c r="B283" s="57" t="s">
        <v>1536</v>
      </c>
      <c r="C283" s="32"/>
      <c r="D283" s="103"/>
      <c r="E283" s="146"/>
      <c r="F283" s="148"/>
      <c r="G283" s="150"/>
    </row>
    <row r="284" spans="1:7" s="7" customFormat="1" ht="31.5">
      <c r="A284" s="78" t="s">
        <v>1568</v>
      </c>
      <c r="B284" s="57" t="s">
        <v>1493</v>
      </c>
      <c r="C284" s="32" t="s">
        <v>23</v>
      </c>
      <c r="D284" s="103"/>
      <c r="E284" s="146">
        <f t="shared" si="10"/>
        <v>5833.333333333334</v>
      </c>
      <c r="F284" s="150">
        <f t="shared" si="9"/>
        <v>1166.6666666666667</v>
      </c>
      <c r="G284" s="150">
        <v>7000</v>
      </c>
    </row>
    <row r="285" spans="1:7" s="7" customFormat="1" ht="31.5">
      <c r="A285" s="78" t="s">
        <v>1569</v>
      </c>
      <c r="B285" s="57" t="s">
        <v>1496</v>
      </c>
      <c r="C285" s="32" t="s">
        <v>23</v>
      </c>
      <c r="D285" s="103"/>
      <c r="E285" s="146">
        <f t="shared" si="10"/>
        <v>9583.333333333334</v>
      </c>
      <c r="F285" s="150">
        <f t="shared" si="9"/>
        <v>1916.666666666667</v>
      </c>
      <c r="G285" s="150">
        <v>11500</v>
      </c>
    </row>
    <row r="286" spans="1:7" s="7" customFormat="1" ht="15.75">
      <c r="A286" s="78" t="s">
        <v>1570</v>
      </c>
      <c r="B286" s="57" t="s">
        <v>1549</v>
      </c>
      <c r="C286" s="32"/>
      <c r="D286" s="103"/>
      <c r="E286" s="146"/>
      <c r="F286" s="150"/>
      <c r="G286" s="150"/>
    </row>
    <row r="287" spans="1:7" s="7" customFormat="1" ht="31.5">
      <c r="A287" s="78" t="s">
        <v>1571</v>
      </c>
      <c r="B287" s="57" t="s">
        <v>1493</v>
      </c>
      <c r="C287" s="32" t="s">
        <v>23</v>
      </c>
      <c r="D287" s="103"/>
      <c r="E287" s="146">
        <f t="shared" si="10"/>
        <v>7083.333333333334</v>
      </c>
      <c r="F287" s="150">
        <f t="shared" si="9"/>
        <v>1416.666666666667</v>
      </c>
      <c r="G287" s="150">
        <v>8500</v>
      </c>
    </row>
    <row r="288" spans="1:7" s="7" customFormat="1" ht="31.5">
      <c r="A288" s="78" t="s">
        <v>1572</v>
      </c>
      <c r="B288" s="57" t="s">
        <v>1496</v>
      </c>
      <c r="C288" s="32" t="s">
        <v>23</v>
      </c>
      <c r="D288" s="103"/>
      <c r="E288" s="146">
        <f t="shared" si="10"/>
        <v>11666.666666666668</v>
      </c>
      <c r="F288" s="150">
        <f t="shared" si="9"/>
        <v>2333.3333333333335</v>
      </c>
      <c r="G288" s="150">
        <v>14000</v>
      </c>
    </row>
    <row r="289" spans="1:7" s="7" customFormat="1" ht="15.75">
      <c r="A289" s="78" t="s">
        <v>1567</v>
      </c>
      <c r="B289" s="57" t="s">
        <v>1543</v>
      </c>
      <c r="C289" s="32"/>
      <c r="D289" s="103"/>
      <c r="E289" s="146"/>
      <c r="F289" s="150"/>
      <c r="G289" s="150"/>
    </row>
    <row r="290" spans="1:7" s="7" customFormat="1" ht="31.5">
      <c r="A290" s="78" t="s">
        <v>1573</v>
      </c>
      <c r="B290" s="57" t="s">
        <v>1493</v>
      </c>
      <c r="C290" s="32" t="s">
        <v>23</v>
      </c>
      <c r="D290" s="103"/>
      <c r="E290" s="146">
        <f t="shared" si="10"/>
        <v>8333.333333333334</v>
      </c>
      <c r="F290" s="150">
        <f t="shared" si="9"/>
        <v>1666.666666666667</v>
      </c>
      <c r="G290" s="150">
        <v>10000</v>
      </c>
    </row>
    <row r="291" spans="1:7" s="7" customFormat="1" ht="31.5">
      <c r="A291" s="78" t="s">
        <v>1574</v>
      </c>
      <c r="B291" s="57" t="s">
        <v>1496</v>
      </c>
      <c r="C291" s="32" t="s">
        <v>23</v>
      </c>
      <c r="D291" s="103"/>
      <c r="E291" s="146">
        <f t="shared" si="10"/>
        <v>13750</v>
      </c>
      <c r="F291" s="150">
        <f t="shared" si="9"/>
        <v>2750</v>
      </c>
      <c r="G291" s="150">
        <v>16500</v>
      </c>
    </row>
    <row r="292" spans="1:7" s="7" customFormat="1" ht="31.5">
      <c r="A292" s="78" t="s">
        <v>1575</v>
      </c>
      <c r="B292" s="57" t="s">
        <v>1576</v>
      </c>
      <c r="C292" s="32"/>
      <c r="D292" s="103"/>
      <c r="E292" s="146"/>
      <c r="F292" s="148"/>
      <c r="G292" s="148"/>
    </row>
    <row r="293" spans="1:7" s="7" customFormat="1" ht="15.75">
      <c r="A293" s="78" t="s">
        <v>1577</v>
      </c>
      <c r="B293" s="57" t="s">
        <v>1534</v>
      </c>
      <c r="C293" s="32"/>
      <c r="D293" s="103"/>
      <c r="E293" s="146"/>
      <c r="F293" s="148"/>
      <c r="G293" s="148"/>
    </row>
    <row r="294" spans="1:7" s="7" customFormat="1" ht="31.5">
      <c r="A294" s="78" t="s">
        <v>1578</v>
      </c>
      <c r="B294" s="57" t="s">
        <v>1493</v>
      </c>
      <c r="C294" s="32" t="s">
        <v>1461</v>
      </c>
      <c r="D294" s="103"/>
      <c r="E294" s="146">
        <f t="shared" si="10"/>
        <v>5000</v>
      </c>
      <c r="F294" s="150">
        <f t="shared" si="9"/>
        <v>1000</v>
      </c>
      <c r="G294" s="150">
        <v>6000</v>
      </c>
    </row>
    <row r="295" spans="1:7" s="7" customFormat="1" ht="31.5">
      <c r="A295" s="78" t="s">
        <v>1579</v>
      </c>
      <c r="B295" s="57" t="s">
        <v>1496</v>
      </c>
      <c r="C295" s="32" t="s">
        <v>1461</v>
      </c>
      <c r="D295" s="103"/>
      <c r="E295" s="146">
        <f t="shared" si="10"/>
        <v>7500</v>
      </c>
      <c r="F295" s="150">
        <f t="shared" si="9"/>
        <v>1500</v>
      </c>
      <c r="G295" s="150">
        <v>9000</v>
      </c>
    </row>
    <row r="296" spans="1:7" s="7" customFormat="1" ht="15.75">
      <c r="A296" s="78" t="s">
        <v>1580</v>
      </c>
      <c r="B296" s="57" t="s">
        <v>1536</v>
      </c>
      <c r="C296" s="32"/>
      <c r="D296" s="103"/>
      <c r="E296" s="146"/>
      <c r="F296" s="148"/>
      <c r="G296" s="148"/>
    </row>
    <row r="297" spans="1:7" s="7" customFormat="1" ht="31.5">
      <c r="A297" s="78" t="s">
        <v>1581</v>
      </c>
      <c r="B297" s="57" t="s">
        <v>1493</v>
      </c>
      <c r="C297" s="32" t="s">
        <v>1461</v>
      </c>
      <c r="D297" s="103"/>
      <c r="E297" s="146">
        <f t="shared" si="10"/>
        <v>5416.666666666667</v>
      </c>
      <c r="F297" s="150">
        <f t="shared" si="9"/>
        <v>1083.3333333333335</v>
      </c>
      <c r="G297" s="150">
        <v>6500</v>
      </c>
    </row>
    <row r="298" spans="1:7" s="7" customFormat="1" ht="31.5">
      <c r="A298" s="78" t="s">
        <v>1582</v>
      </c>
      <c r="B298" s="57" t="s">
        <v>1496</v>
      </c>
      <c r="C298" s="32" t="s">
        <v>1461</v>
      </c>
      <c r="D298" s="103"/>
      <c r="E298" s="146">
        <f t="shared" si="10"/>
        <v>8958.333333333334</v>
      </c>
      <c r="F298" s="150">
        <f t="shared" si="9"/>
        <v>1791.666666666667</v>
      </c>
      <c r="G298" s="150">
        <v>10750</v>
      </c>
    </row>
    <row r="299" spans="1:7" s="7" customFormat="1" ht="15.75">
      <c r="A299" s="78" t="s">
        <v>1583</v>
      </c>
      <c r="B299" s="57" t="s">
        <v>1549</v>
      </c>
      <c r="C299" s="32"/>
      <c r="D299" s="103"/>
      <c r="E299" s="146"/>
      <c r="F299" s="148"/>
      <c r="G299" s="150"/>
    </row>
    <row r="300" spans="1:7" s="7" customFormat="1" ht="31.5">
      <c r="A300" s="78" t="s">
        <v>1584</v>
      </c>
      <c r="B300" s="57" t="s">
        <v>1493</v>
      </c>
      <c r="C300" s="32" t="s">
        <v>1461</v>
      </c>
      <c r="D300" s="103"/>
      <c r="E300" s="146">
        <f t="shared" si="10"/>
        <v>6666.666666666667</v>
      </c>
      <c r="F300" s="150">
        <f t="shared" si="9"/>
        <v>1333.3333333333335</v>
      </c>
      <c r="G300" s="150">
        <v>8000</v>
      </c>
    </row>
    <row r="301" spans="1:7" s="7" customFormat="1" ht="31.5">
      <c r="A301" s="78" t="s">
        <v>1585</v>
      </c>
      <c r="B301" s="57" t="s">
        <v>1496</v>
      </c>
      <c r="C301" s="32" t="s">
        <v>1461</v>
      </c>
      <c r="D301" s="103"/>
      <c r="E301" s="146">
        <f t="shared" si="10"/>
        <v>11041.666666666668</v>
      </c>
      <c r="F301" s="150">
        <f t="shared" si="9"/>
        <v>2208.3333333333335</v>
      </c>
      <c r="G301" s="150">
        <v>13250</v>
      </c>
    </row>
    <row r="302" spans="1:7" s="7" customFormat="1" ht="15.75">
      <c r="A302" s="78" t="s">
        <v>1586</v>
      </c>
      <c r="B302" s="57" t="s">
        <v>1543</v>
      </c>
      <c r="C302" s="32"/>
      <c r="D302" s="103"/>
      <c r="E302" s="146"/>
      <c r="F302" s="150"/>
      <c r="G302" s="150"/>
    </row>
    <row r="303" spans="1:7" s="7" customFormat="1" ht="31.5">
      <c r="A303" s="78" t="s">
        <v>1587</v>
      </c>
      <c r="B303" s="57" t="s">
        <v>1493</v>
      </c>
      <c r="C303" s="32" t="s">
        <v>1461</v>
      </c>
      <c r="D303" s="103"/>
      <c r="E303" s="146">
        <f t="shared" si="10"/>
        <v>7916.666666666667</v>
      </c>
      <c r="F303" s="150">
        <f aca="true" t="shared" si="11" ref="F303:F337">E303*0.2</f>
        <v>1583.3333333333335</v>
      </c>
      <c r="G303" s="150">
        <v>9500</v>
      </c>
    </row>
    <row r="304" spans="1:7" s="7" customFormat="1" ht="31.5">
      <c r="A304" s="78" t="s">
        <v>1588</v>
      </c>
      <c r="B304" s="57" t="s">
        <v>1496</v>
      </c>
      <c r="C304" s="32" t="s">
        <v>1461</v>
      </c>
      <c r="D304" s="103"/>
      <c r="E304" s="146">
        <f t="shared" si="10"/>
        <v>13125</v>
      </c>
      <c r="F304" s="150">
        <f t="shared" si="11"/>
        <v>2625</v>
      </c>
      <c r="G304" s="150">
        <v>15750</v>
      </c>
    </row>
    <row r="305" spans="1:7" s="7" customFormat="1" ht="15.75">
      <c r="A305" s="78" t="s">
        <v>1589</v>
      </c>
      <c r="B305" s="57" t="s">
        <v>1590</v>
      </c>
      <c r="C305" s="32"/>
      <c r="D305" s="103"/>
      <c r="E305" s="146"/>
      <c r="F305" s="148"/>
      <c r="G305" s="148"/>
    </row>
    <row r="306" spans="1:7" s="7" customFormat="1" ht="15.75">
      <c r="A306" s="78" t="s">
        <v>1591</v>
      </c>
      <c r="B306" s="57" t="s">
        <v>1534</v>
      </c>
      <c r="C306" s="32"/>
      <c r="D306" s="103"/>
      <c r="E306" s="146"/>
      <c r="F306" s="148"/>
      <c r="G306" s="148"/>
    </row>
    <row r="307" spans="1:7" s="7" customFormat="1" ht="31.5">
      <c r="A307" s="78" t="s">
        <v>1594</v>
      </c>
      <c r="B307" s="57" t="s">
        <v>1493</v>
      </c>
      <c r="C307" s="32" t="s">
        <v>1461</v>
      </c>
      <c r="D307" s="103"/>
      <c r="E307" s="146">
        <f t="shared" si="10"/>
        <v>3750</v>
      </c>
      <c r="F307" s="150">
        <f t="shared" si="11"/>
        <v>750</v>
      </c>
      <c r="G307" s="150">
        <v>4500</v>
      </c>
    </row>
    <row r="308" spans="1:7" s="7" customFormat="1" ht="31.5">
      <c r="A308" s="78" t="s">
        <v>1595</v>
      </c>
      <c r="B308" s="57" t="s">
        <v>1496</v>
      </c>
      <c r="C308" s="32" t="s">
        <v>1461</v>
      </c>
      <c r="D308" s="103"/>
      <c r="E308" s="146">
        <f t="shared" si="10"/>
        <v>6250</v>
      </c>
      <c r="F308" s="150">
        <f t="shared" si="11"/>
        <v>1250</v>
      </c>
      <c r="G308" s="150">
        <v>7500</v>
      </c>
    </row>
    <row r="309" spans="1:7" s="7" customFormat="1" ht="15.75">
      <c r="A309" s="78" t="s">
        <v>1592</v>
      </c>
      <c r="B309" s="57" t="s">
        <v>1536</v>
      </c>
      <c r="C309" s="32"/>
      <c r="D309" s="103"/>
      <c r="E309" s="146"/>
      <c r="F309" s="148"/>
      <c r="G309" s="148"/>
    </row>
    <row r="310" spans="1:7" s="7" customFormat="1" ht="31.5">
      <c r="A310" s="78" t="s">
        <v>1596</v>
      </c>
      <c r="B310" s="57" t="s">
        <v>1493</v>
      </c>
      <c r="C310" s="32" t="s">
        <v>1461</v>
      </c>
      <c r="D310" s="103"/>
      <c r="E310" s="146">
        <f t="shared" si="10"/>
        <v>4583.333333333334</v>
      </c>
      <c r="F310" s="150">
        <f t="shared" si="11"/>
        <v>916.6666666666669</v>
      </c>
      <c r="G310" s="150">
        <v>5500</v>
      </c>
    </row>
    <row r="311" spans="1:7" s="7" customFormat="1" ht="31.5">
      <c r="A311" s="78" t="s">
        <v>1597</v>
      </c>
      <c r="B311" s="57" t="s">
        <v>1496</v>
      </c>
      <c r="C311" s="32" t="s">
        <v>1461</v>
      </c>
      <c r="D311" s="103"/>
      <c r="E311" s="146">
        <f t="shared" si="10"/>
        <v>7708.333333333334</v>
      </c>
      <c r="F311" s="150">
        <f t="shared" si="11"/>
        <v>1541.666666666667</v>
      </c>
      <c r="G311" s="150">
        <v>9250</v>
      </c>
    </row>
    <row r="312" spans="1:7" s="7" customFormat="1" ht="15.75">
      <c r="A312" s="78" t="s">
        <v>1598</v>
      </c>
      <c r="B312" s="57" t="s">
        <v>1549</v>
      </c>
      <c r="C312" s="32"/>
      <c r="D312" s="103"/>
      <c r="E312" s="146"/>
      <c r="F312" s="150"/>
      <c r="G312" s="150"/>
    </row>
    <row r="313" spans="1:7" s="7" customFormat="1" ht="31.5">
      <c r="A313" s="78" t="s">
        <v>1599</v>
      </c>
      <c r="B313" s="57" t="s">
        <v>1493</v>
      </c>
      <c r="C313" s="32" t="s">
        <v>1461</v>
      </c>
      <c r="D313" s="103"/>
      <c r="E313" s="146">
        <f t="shared" si="10"/>
        <v>5416.666666666667</v>
      </c>
      <c r="F313" s="150">
        <f t="shared" si="11"/>
        <v>1083.3333333333335</v>
      </c>
      <c r="G313" s="150">
        <v>6500</v>
      </c>
    </row>
    <row r="314" spans="1:7" s="7" customFormat="1" ht="31.5">
      <c r="A314" s="78" t="s">
        <v>1600</v>
      </c>
      <c r="B314" s="57" t="s">
        <v>1496</v>
      </c>
      <c r="C314" s="32" t="s">
        <v>1461</v>
      </c>
      <c r="D314" s="103"/>
      <c r="E314" s="146">
        <f t="shared" si="10"/>
        <v>9583.333333333334</v>
      </c>
      <c r="F314" s="150">
        <f t="shared" si="11"/>
        <v>1916.666666666667</v>
      </c>
      <c r="G314" s="150">
        <v>11500</v>
      </c>
    </row>
    <row r="315" spans="1:7" s="7" customFormat="1" ht="15.75">
      <c r="A315" s="78" t="s">
        <v>1593</v>
      </c>
      <c r="B315" s="57" t="s">
        <v>1543</v>
      </c>
      <c r="C315" s="32"/>
      <c r="D315" s="103"/>
      <c r="E315" s="146"/>
      <c r="F315" s="150"/>
      <c r="G315" s="150"/>
    </row>
    <row r="316" spans="1:7" s="7" customFormat="1" ht="31.5">
      <c r="A316" s="78" t="s">
        <v>1601</v>
      </c>
      <c r="B316" s="57" t="s">
        <v>1493</v>
      </c>
      <c r="C316" s="32" t="s">
        <v>1461</v>
      </c>
      <c r="D316" s="103"/>
      <c r="E316" s="146">
        <f t="shared" si="10"/>
        <v>5833.333333333334</v>
      </c>
      <c r="F316" s="150">
        <f t="shared" si="11"/>
        <v>1166.6666666666667</v>
      </c>
      <c r="G316" s="150">
        <v>7000</v>
      </c>
    </row>
    <row r="317" spans="1:7" s="7" customFormat="1" ht="31.5">
      <c r="A317" s="78" t="s">
        <v>1602</v>
      </c>
      <c r="B317" s="57" t="s">
        <v>1496</v>
      </c>
      <c r="C317" s="32" t="s">
        <v>1461</v>
      </c>
      <c r="D317" s="103"/>
      <c r="E317" s="146">
        <f t="shared" si="10"/>
        <v>10000</v>
      </c>
      <c r="F317" s="150">
        <f t="shared" si="11"/>
        <v>2000</v>
      </c>
      <c r="G317" s="150">
        <v>12000</v>
      </c>
    </row>
    <row r="318" spans="1:7" s="7" customFormat="1" ht="15.75">
      <c r="A318" s="78" t="s">
        <v>1603</v>
      </c>
      <c r="B318" s="57" t="s">
        <v>1604</v>
      </c>
      <c r="C318" s="32"/>
      <c r="D318" s="103"/>
      <c r="E318" s="146"/>
      <c r="F318" s="148"/>
      <c r="G318" s="148"/>
    </row>
    <row r="319" spans="1:7" s="7" customFormat="1" ht="15.75">
      <c r="A319" s="78" t="s">
        <v>1689</v>
      </c>
      <c r="B319" s="57" t="s">
        <v>1534</v>
      </c>
      <c r="C319" s="32"/>
      <c r="D319" s="103"/>
      <c r="E319" s="146"/>
      <c r="F319" s="148"/>
      <c r="G319" s="148"/>
    </row>
    <row r="320" spans="1:7" s="7" customFormat="1" ht="31.5">
      <c r="A320" s="78" t="s">
        <v>1692</v>
      </c>
      <c r="B320" s="57" t="s">
        <v>1493</v>
      </c>
      <c r="C320" s="32" t="s">
        <v>1461</v>
      </c>
      <c r="D320" s="103"/>
      <c r="E320" s="146">
        <f t="shared" si="10"/>
        <v>3750</v>
      </c>
      <c r="F320" s="150">
        <f t="shared" si="11"/>
        <v>750</v>
      </c>
      <c r="G320" s="150">
        <v>4500</v>
      </c>
    </row>
    <row r="321" spans="1:7" s="7" customFormat="1" ht="31.5">
      <c r="A321" s="78" t="s">
        <v>1693</v>
      </c>
      <c r="B321" s="57" t="s">
        <v>1496</v>
      </c>
      <c r="C321" s="32" t="s">
        <v>1461</v>
      </c>
      <c r="D321" s="103"/>
      <c r="E321" s="146">
        <f t="shared" si="10"/>
        <v>6250</v>
      </c>
      <c r="F321" s="150">
        <f t="shared" si="11"/>
        <v>1250</v>
      </c>
      <c r="G321" s="150">
        <v>7500</v>
      </c>
    </row>
    <row r="322" spans="1:7" s="7" customFormat="1" ht="15.75">
      <c r="A322" s="78" t="s">
        <v>1690</v>
      </c>
      <c r="B322" s="57" t="s">
        <v>1536</v>
      </c>
      <c r="C322" s="32"/>
      <c r="D322" s="103"/>
      <c r="E322" s="146"/>
      <c r="F322" s="148"/>
      <c r="G322" s="148"/>
    </row>
    <row r="323" spans="1:7" s="7" customFormat="1" ht="31.5">
      <c r="A323" s="78" t="s">
        <v>1694</v>
      </c>
      <c r="B323" s="57" t="s">
        <v>1493</v>
      </c>
      <c r="C323" s="32" t="s">
        <v>1461</v>
      </c>
      <c r="D323" s="103"/>
      <c r="E323" s="146">
        <f t="shared" si="10"/>
        <v>4166.666666666667</v>
      </c>
      <c r="F323" s="150">
        <f t="shared" si="11"/>
        <v>833.3333333333335</v>
      </c>
      <c r="G323" s="150">
        <v>5000</v>
      </c>
    </row>
    <row r="324" spans="1:7" s="7" customFormat="1" ht="31.5">
      <c r="A324" s="78" t="s">
        <v>1695</v>
      </c>
      <c r="B324" s="57" t="s">
        <v>1496</v>
      </c>
      <c r="C324" s="32" t="s">
        <v>1461</v>
      </c>
      <c r="D324" s="103"/>
      <c r="E324" s="146">
        <f t="shared" si="10"/>
        <v>7083.333333333334</v>
      </c>
      <c r="F324" s="150">
        <f t="shared" si="11"/>
        <v>1416.666666666667</v>
      </c>
      <c r="G324" s="150">
        <v>8500</v>
      </c>
    </row>
    <row r="325" spans="1:7" s="7" customFormat="1" ht="15.75">
      <c r="A325" s="78" t="s">
        <v>1696</v>
      </c>
      <c r="B325" s="57" t="s">
        <v>1549</v>
      </c>
      <c r="C325" s="32"/>
      <c r="D325" s="103"/>
      <c r="E325" s="146"/>
      <c r="F325" s="150"/>
      <c r="G325" s="150"/>
    </row>
    <row r="326" spans="1:7" s="7" customFormat="1" ht="31.5">
      <c r="A326" s="78" t="s">
        <v>1697</v>
      </c>
      <c r="B326" s="57" t="s">
        <v>1493</v>
      </c>
      <c r="C326" s="32" t="s">
        <v>1461</v>
      </c>
      <c r="D326" s="103"/>
      <c r="E326" s="146">
        <f aca="true" t="shared" si="12" ref="E326:E389">G326/1.2</f>
        <v>5416.666666666667</v>
      </c>
      <c r="F326" s="150">
        <f t="shared" si="11"/>
        <v>1083.3333333333335</v>
      </c>
      <c r="G326" s="150">
        <v>6500</v>
      </c>
    </row>
    <row r="327" spans="1:7" s="7" customFormat="1" ht="31.5">
      <c r="A327" s="78" t="s">
        <v>1698</v>
      </c>
      <c r="B327" s="57" t="s">
        <v>1496</v>
      </c>
      <c r="C327" s="32" t="s">
        <v>1461</v>
      </c>
      <c r="D327" s="103"/>
      <c r="E327" s="146">
        <f t="shared" si="12"/>
        <v>9166.666666666668</v>
      </c>
      <c r="F327" s="150">
        <f t="shared" si="11"/>
        <v>1833.3333333333337</v>
      </c>
      <c r="G327" s="150">
        <v>11000</v>
      </c>
    </row>
    <row r="328" spans="1:7" s="7" customFormat="1" ht="15.75">
      <c r="A328" s="78" t="s">
        <v>1691</v>
      </c>
      <c r="B328" s="57" t="s">
        <v>1543</v>
      </c>
      <c r="C328" s="32"/>
      <c r="D328" s="103"/>
      <c r="E328" s="146"/>
      <c r="F328" s="148"/>
      <c r="G328" s="150"/>
    </row>
    <row r="329" spans="1:7" s="7" customFormat="1" ht="31.5">
      <c r="A329" s="78" t="s">
        <v>1699</v>
      </c>
      <c r="B329" s="57" t="s">
        <v>1493</v>
      </c>
      <c r="C329" s="32" t="s">
        <v>1461</v>
      </c>
      <c r="D329" s="103"/>
      <c r="E329" s="146">
        <f t="shared" si="12"/>
        <v>5833.333333333334</v>
      </c>
      <c r="F329" s="150">
        <f t="shared" si="11"/>
        <v>1166.6666666666667</v>
      </c>
      <c r="G329" s="150">
        <v>7000</v>
      </c>
    </row>
    <row r="330" spans="1:7" s="7" customFormat="1" ht="31.5">
      <c r="A330" s="78" t="s">
        <v>1700</v>
      </c>
      <c r="B330" s="57" t="s">
        <v>1496</v>
      </c>
      <c r="C330" s="32" t="s">
        <v>1461</v>
      </c>
      <c r="D330" s="103"/>
      <c r="E330" s="146">
        <f t="shared" si="12"/>
        <v>10000</v>
      </c>
      <c r="F330" s="150">
        <f t="shared" si="11"/>
        <v>2000</v>
      </c>
      <c r="G330" s="150">
        <v>12000</v>
      </c>
    </row>
    <row r="331" spans="1:7" s="7" customFormat="1" ht="15.75">
      <c r="A331" s="78" t="s">
        <v>1605</v>
      </c>
      <c r="B331" s="57" t="s">
        <v>1606</v>
      </c>
      <c r="C331" s="32"/>
      <c r="D331" s="103"/>
      <c r="E331" s="146"/>
      <c r="F331" s="148"/>
      <c r="G331" s="150"/>
    </row>
    <row r="332" spans="1:7" s="7" customFormat="1" ht="15.75">
      <c r="A332" s="78" t="s">
        <v>1701</v>
      </c>
      <c r="B332" s="57" t="s">
        <v>1534</v>
      </c>
      <c r="C332" s="32"/>
      <c r="D332" s="103"/>
      <c r="E332" s="146"/>
      <c r="F332" s="148"/>
      <c r="G332" s="150"/>
    </row>
    <row r="333" spans="1:7" s="7" customFormat="1" ht="31.5">
      <c r="A333" s="78" t="s">
        <v>1704</v>
      </c>
      <c r="B333" s="57" t="s">
        <v>1493</v>
      </c>
      <c r="C333" s="32" t="s">
        <v>1461</v>
      </c>
      <c r="D333" s="103"/>
      <c r="E333" s="146">
        <f t="shared" si="12"/>
        <v>5416.666666666667</v>
      </c>
      <c r="F333" s="150">
        <f t="shared" si="11"/>
        <v>1083.3333333333335</v>
      </c>
      <c r="G333" s="150">
        <v>6500</v>
      </c>
    </row>
    <row r="334" spans="1:7" s="7" customFormat="1" ht="31.5">
      <c r="A334" s="78" t="s">
        <v>1705</v>
      </c>
      <c r="B334" s="57" t="s">
        <v>1496</v>
      </c>
      <c r="C334" s="32" t="s">
        <v>1461</v>
      </c>
      <c r="D334" s="103"/>
      <c r="E334" s="146">
        <f t="shared" si="12"/>
        <v>8750</v>
      </c>
      <c r="F334" s="150">
        <f t="shared" si="11"/>
        <v>1750</v>
      </c>
      <c r="G334" s="150">
        <v>10500</v>
      </c>
    </row>
    <row r="335" spans="1:7" s="7" customFormat="1" ht="15.75">
      <c r="A335" s="78" t="s">
        <v>1702</v>
      </c>
      <c r="B335" s="57" t="s">
        <v>1536</v>
      </c>
      <c r="C335" s="32" t="s">
        <v>1461</v>
      </c>
      <c r="D335" s="103"/>
      <c r="E335" s="146"/>
      <c r="F335" s="148"/>
      <c r="G335" s="150"/>
    </row>
    <row r="336" spans="1:7" s="7" customFormat="1" ht="31.5">
      <c r="A336" s="78" t="s">
        <v>1706</v>
      </c>
      <c r="B336" s="57" t="s">
        <v>1493</v>
      </c>
      <c r="C336" s="32" t="s">
        <v>1461</v>
      </c>
      <c r="D336" s="103"/>
      <c r="E336" s="146">
        <f t="shared" si="12"/>
        <v>6250</v>
      </c>
      <c r="F336" s="150">
        <f t="shared" si="11"/>
        <v>1250</v>
      </c>
      <c r="G336" s="150">
        <v>7500</v>
      </c>
    </row>
    <row r="337" spans="1:7" s="7" customFormat="1" ht="31.5">
      <c r="A337" s="78" t="s">
        <v>1707</v>
      </c>
      <c r="B337" s="57" t="s">
        <v>1496</v>
      </c>
      <c r="C337" s="32" t="s">
        <v>1461</v>
      </c>
      <c r="D337" s="103"/>
      <c r="E337" s="146">
        <f t="shared" si="12"/>
        <v>10208.333333333334</v>
      </c>
      <c r="F337" s="150">
        <f t="shared" si="11"/>
        <v>2041.666666666667</v>
      </c>
      <c r="G337" s="150">
        <v>12250</v>
      </c>
    </row>
    <row r="338" spans="1:7" s="7" customFormat="1" ht="15.75">
      <c r="A338" s="78" t="s">
        <v>1708</v>
      </c>
      <c r="B338" s="57" t="s">
        <v>1549</v>
      </c>
      <c r="C338" s="32" t="s">
        <v>1461</v>
      </c>
      <c r="D338" s="103"/>
      <c r="E338" s="146"/>
      <c r="F338" s="148"/>
      <c r="G338" s="148"/>
    </row>
    <row r="339" spans="1:7" s="7" customFormat="1" ht="31.5">
      <c r="A339" s="78" t="s">
        <v>1709</v>
      </c>
      <c r="B339" s="57" t="s">
        <v>1493</v>
      </c>
      <c r="C339" s="32" t="s">
        <v>1461</v>
      </c>
      <c r="D339" s="103"/>
      <c r="E339" s="146">
        <f t="shared" si="12"/>
        <v>7500</v>
      </c>
      <c r="F339" s="150">
        <f aca="true" t="shared" si="13" ref="F339:F402">E339*0.2</f>
        <v>1500</v>
      </c>
      <c r="G339" s="150">
        <v>9000</v>
      </c>
    </row>
    <row r="340" spans="1:7" s="7" customFormat="1" ht="31.5">
      <c r="A340" s="78" t="s">
        <v>1710</v>
      </c>
      <c r="B340" s="57" t="s">
        <v>1496</v>
      </c>
      <c r="C340" s="32" t="s">
        <v>1461</v>
      </c>
      <c r="D340" s="103"/>
      <c r="E340" s="146">
        <f t="shared" si="12"/>
        <v>12291.666666666668</v>
      </c>
      <c r="F340" s="150">
        <f t="shared" si="13"/>
        <v>2458.333333333334</v>
      </c>
      <c r="G340" s="150">
        <v>14750</v>
      </c>
    </row>
    <row r="341" spans="1:7" s="7" customFormat="1" ht="15.75">
      <c r="A341" s="78" t="s">
        <v>1703</v>
      </c>
      <c r="B341" s="57" t="s">
        <v>1543</v>
      </c>
      <c r="C341" s="32" t="s">
        <v>1461</v>
      </c>
      <c r="D341" s="103"/>
      <c r="E341" s="146"/>
      <c r="F341" s="148"/>
      <c r="G341" s="150"/>
    </row>
    <row r="342" spans="1:7" s="7" customFormat="1" ht="31.5">
      <c r="A342" s="78" t="s">
        <v>1711</v>
      </c>
      <c r="B342" s="57" t="s">
        <v>1493</v>
      </c>
      <c r="C342" s="32" t="s">
        <v>1461</v>
      </c>
      <c r="D342" s="103"/>
      <c r="E342" s="146">
        <f t="shared" si="12"/>
        <v>9166.666666666668</v>
      </c>
      <c r="F342" s="150">
        <f t="shared" si="13"/>
        <v>1833.3333333333337</v>
      </c>
      <c r="G342" s="150">
        <v>11000</v>
      </c>
    </row>
    <row r="343" spans="1:7" s="7" customFormat="1" ht="31.5">
      <c r="A343" s="78" t="s">
        <v>1712</v>
      </c>
      <c r="B343" s="57" t="s">
        <v>1496</v>
      </c>
      <c r="C343" s="32" t="s">
        <v>1461</v>
      </c>
      <c r="D343" s="103"/>
      <c r="E343" s="146">
        <f t="shared" si="12"/>
        <v>15000</v>
      </c>
      <c r="F343" s="150">
        <f t="shared" si="13"/>
        <v>3000</v>
      </c>
      <c r="G343" s="150">
        <v>18000</v>
      </c>
    </row>
    <row r="344" spans="1:7" s="7" customFormat="1" ht="15.75">
      <c r="A344" s="78" t="s">
        <v>1607</v>
      </c>
      <c r="B344" s="57" t="s">
        <v>1608</v>
      </c>
      <c r="C344" s="32"/>
      <c r="D344" s="103"/>
      <c r="E344" s="146"/>
      <c r="F344" s="148"/>
      <c r="G344" s="150"/>
    </row>
    <row r="345" spans="1:7" s="7" customFormat="1" ht="15.75">
      <c r="A345" s="78" t="s">
        <v>1713</v>
      </c>
      <c r="B345" s="57" t="s">
        <v>1609</v>
      </c>
      <c r="C345" s="32" t="s">
        <v>1461</v>
      </c>
      <c r="D345" s="103"/>
      <c r="E345" s="146">
        <f t="shared" si="12"/>
        <v>3333.3333333333335</v>
      </c>
      <c r="F345" s="150">
        <f t="shared" si="13"/>
        <v>666.6666666666667</v>
      </c>
      <c r="G345" s="150">
        <v>4000</v>
      </c>
    </row>
    <row r="346" spans="1:7" s="7" customFormat="1" ht="15.75">
      <c r="A346" s="78" t="s">
        <v>1714</v>
      </c>
      <c r="B346" s="57" t="s">
        <v>1610</v>
      </c>
      <c r="C346" s="32" t="s">
        <v>1461</v>
      </c>
      <c r="D346" s="103"/>
      <c r="E346" s="146">
        <f t="shared" si="12"/>
        <v>7083.333333333334</v>
      </c>
      <c r="F346" s="150">
        <f t="shared" si="13"/>
        <v>1416.666666666667</v>
      </c>
      <c r="G346" s="150">
        <v>8500</v>
      </c>
    </row>
    <row r="347" spans="1:7" s="7" customFormat="1" ht="15.75">
      <c r="A347" s="78" t="s">
        <v>1611</v>
      </c>
      <c r="B347" s="57" t="s">
        <v>1612</v>
      </c>
      <c r="C347" s="32"/>
      <c r="D347" s="103"/>
      <c r="E347" s="146"/>
      <c r="F347" s="150"/>
      <c r="G347" s="150"/>
    </row>
    <row r="348" spans="1:7" s="7" customFormat="1" ht="15.75">
      <c r="A348" s="78" t="s">
        <v>1715</v>
      </c>
      <c r="B348" s="57" t="s">
        <v>1534</v>
      </c>
      <c r="C348" s="32"/>
      <c r="D348" s="103"/>
      <c r="E348" s="146"/>
      <c r="F348" s="150"/>
      <c r="G348" s="150"/>
    </row>
    <row r="349" spans="1:7" s="7" customFormat="1" ht="31.5">
      <c r="A349" s="78" t="s">
        <v>1718</v>
      </c>
      <c r="B349" s="57" t="s">
        <v>1493</v>
      </c>
      <c r="C349" s="32" t="s">
        <v>1461</v>
      </c>
      <c r="D349" s="103"/>
      <c r="E349" s="146">
        <f t="shared" si="12"/>
        <v>8333.333333333334</v>
      </c>
      <c r="F349" s="150">
        <f t="shared" si="13"/>
        <v>1666.666666666667</v>
      </c>
      <c r="G349" s="150">
        <v>10000</v>
      </c>
    </row>
    <row r="350" spans="1:7" s="7" customFormat="1" ht="31.5">
      <c r="A350" s="78" t="s">
        <v>1720</v>
      </c>
      <c r="B350" s="57" t="s">
        <v>1496</v>
      </c>
      <c r="C350" s="32" t="s">
        <v>1461</v>
      </c>
      <c r="D350" s="103"/>
      <c r="E350" s="146">
        <f t="shared" si="12"/>
        <v>13125</v>
      </c>
      <c r="F350" s="150">
        <f t="shared" si="13"/>
        <v>2625</v>
      </c>
      <c r="G350" s="150">
        <v>15750</v>
      </c>
    </row>
    <row r="351" spans="1:7" s="7" customFormat="1" ht="15.75">
      <c r="A351" s="78" t="s">
        <v>1716</v>
      </c>
      <c r="B351" s="57" t="s">
        <v>1536</v>
      </c>
      <c r="C351" s="32"/>
      <c r="D351" s="103"/>
      <c r="E351" s="146"/>
      <c r="F351" s="148"/>
      <c r="G351" s="150"/>
    </row>
    <row r="352" spans="1:7" s="7" customFormat="1" ht="31.5">
      <c r="A352" s="78" t="s">
        <v>1721</v>
      </c>
      <c r="B352" s="57" t="s">
        <v>1493</v>
      </c>
      <c r="C352" s="32" t="s">
        <v>1461</v>
      </c>
      <c r="D352" s="103"/>
      <c r="E352" s="146">
        <f t="shared" si="12"/>
        <v>9166.666666666668</v>
      </c>
      <c r="F352" s="150">
        <f t="shared" si="13"/>
        <v>1833.3333333333337</v>
      </c>
      <c r="G352" s="150">
        <v>11000</v>
      </c>
    </row>
    <row r="353" spans="1:7" s="7" customFormat="1" ht="31.5">
      <c r="A353" s="78" t="s">
        <v>1719</v>
      </c>
      <c r="B353" s="57" t="s">
        <v>1496</v>
      </c>
      <c r="C353" s="32" t="s">
        <v>1461</v>
      </c>
      <c r="D353" s="103"/>
      <c r="E353" s="146">
        <f t="shared" si="12"/>
        <v>14583.333333333334</v>
      </c>
      <c r="F353" s="150">
        <f t="shared" si="13"/>
        <v>2916.666666666667</v>
      </c>
      <c r="G353" s="150">
        <v>17500</v>
      </c>
    </row>
    <row r="354" spans="1:7" s="7" customFormat="1" ht="15.75">
      <c r="A354" s="78" t="s">
        <v>1722</v>
      </c>
      <c r="B354" s="57" t="s">
        <v>1549</v>
      </c>
      <c r="C354" s="32"/>
      <c r="D354" s="103"/>
      <c r="E354" s="146"/>
      <c r="F354" s="148"/>
      <c r="G354" s="150"/>
    </row>
    <row r="355" spans="1:7" s="7" customFormat="1" ht="31.5">
      <c r="A355" s="78" t="s">
        <v>1723</v>
      </c>
      <c r="B355" s="57" t="s">
        <v>1493</v>
      </c>
      <c r="C355" s="32" t="s">
        <v>1461</v>
      </c>
      <c r="D355" s="103"/>
      <c r="E355" s="146">
        <f t="shared" si="12"/>
        <v>10000</v>
      </c>
      <c r="F355" s="150">
        <f t="shared" si="13"/>
        <v>2000</v>
      </c>
      <c r="G355" s="150">
        <v>12000</v>
      </c>
    </row>
    <row r="356" spans="1:7" s="7" customFormat="1" ht="31.5">
      <c r="A356" s="78" t="s">
        <v>1724</v>
      </c>
      <c r="B356" s="57" t="s">
        <v>1496</v>
      </c>
      <c r="C356" s="32" t="s">
        <v>1461</v>
      </c>
      <c r="D356" s="103"/>
      <c r="E356" s="146">
        <f t="shared" si="12"/>
        <v>16250</v>
      </c>
      <c r="F356" s="150">
        <f t="shared" si="13"/>
        <v>3250</v>
      </c>
      <c r="G356" s="150">
        <v>19500</v>
      </c>
    </row>
    <row r="357" spans="1:7" s="7" customFormat="1" ht="15.75">
      <c r="A357" s="78" t="s">
        <v>1717</v>
      </c>
      <c r="B357" s="57" t="s">
        <v>1543</v>
      </c>
      <c r="C357" s="32"/>
      <c r="D357" s="103"/>
      <c r="E357" s="146"/>
      <c r="F357" s="148"/>
      <c r="G357" s="150"/>
    </row>
    <row r="358" spans="1:7" s="7" customFormat="1" ht="31.5">
      <c r="A358" s="78" t="s">
        <v>1725</v>
      </c>
      <c r="B358" s="57" t="s">
        <v>1493</v>
      </c>
      <c r="C358" s="32" t="s">
        <v>1461</v>
      </c>
      <c r="D358" s="103"/>
      <c r="E358" s="146">
        <f t="shared" si="12"/>
        <v>11666.666666666668</v>
      </c>
      <c r="F358" s="150">
        <f t="shared" si="13"/>
        <v>2333.3333333333335</v>
      </c>
      <c r="G358" s="150">
        <v>14000</v>
      </c>
    </row>
    <row r="359" spans="1:7" s="7" customFormat="1" ht="31.5">
      <c r="A359" s="78" t="s">
        <v>1726</v>
      </c>
      <c r="B359" s="57" t="s">
        <v>1496</v>
      </c>
      <c r="C359" s="32" t="s">
        <v>1461</v>
      </c>
      <c r="D359" s="103"/>
      <c r="E359" s="146">
        <f t="shared" si="12"/>
        <v>19166.666666666668</v>
      </c>
      <c r="F359" s="150">
        <f t="shared" si="13"/>
        <v>3833.333333333334</v>
      </c>
      <c r="G359" s="150">
        <v>23000</v>
      </c>
    </row>
    <row r="360" spans="1:7" s="7" customFormat="1" ht="31.5">
      <c r="A360" s="78" t="s">
        <v>1613</v>
      </c>
      <c r="B360" s="57" t="s">
        <v>1614</v>
      </c>
      <c r="C360" s="32"/>
      <c r="D360" s="103"/>
      <c r="E360" s="146"/>
      <c r="F360" s="150"/>
      <c r="G360" s="148"/>
    </row>
    <row r="361" spans="1:7" s="7" customFormat="1" ht="15.75">
      <c r="A361" s="78" t="s">
        <v>1727</v>
      </c>
      <c r="B361" s="57" t="s">
        <v>1534</v>
      </c>
      <c r="C361" s="32"/>
      <c r="D361" s="103"/>
      <c r="E361" s="146"/>
      <c r="F361" s="150"/>
      <c r="G361" s="148"/>
    </row>
    <row r="362" spans="1:7" s="7" customFormat="1" ht="31.5">
      <c r="A362" s="78" t="s">
        <v>1730</v>
      </c>
      <c r="B362" s="57" t="s">
        <v>1493</v>
      </c>
      <c r="C362" s="32" t="s">
        <v>1461</v>
      </c>
      <c r="D362" s="103"/>
      <c r="E362" s="146">
        <f t="shared" si="12"/>
        <v>2916.666666666667</v>
      </c>
      <c r="F362" s="150">
        <f t="shared" si="13"/>
        <v>583.3333333333334</v>
      </c>
      <c r="G362" s="150">
        <v>3500</v>
      </c>
    </row>
    <row r="363" spans="1:7" s="7" customFormat="1" ht="31.5">
      <c r="A363" s="78" t="s">
        <v>1731</v>
      </c>
      <c r="B363" s="57" t="s">
        <v>1496</v>
      </c>
      <c r="C363" s="32" t="s">
        <v>1461</v>
      </c>
      <c r="D363" s="103"/>
      <c r="E363" s="146">
        <f t="shared" si="12"/>
        <v>4375</v>
      </c>
      <c r="F363" s="150">
        <f t="shared" si="13"/>
        <v>875</v>
      </c>
      <c r="G363" s="150">
        <v>5250</v>
      </c>
    </row>
    <row r="364" spans="1:7" s="7" customFormat="1" ht="15.75">
      <c r="A364" s="78" t="s">
        <v>1728</v>
      </c>
      <c r="B364" s="57" t="s">
        <v>1536</v>
      </c>
      <c r="C364" s="32"/>
      <c r="D364" s="103"/>
      <c r="E364" s="146"/>
      <c r="F364" s="150"/>
      <c r="G364" s="150"/>
    </row>
    <row r="365" spans="1:7" s="7" customFormat="1" ht="31.5">
      <c r="A365" s="78" t="s">
        <v>1732</v>
      </c>
      <c r="B365" s="57" t="s">
        <v>1493</v>
      </c>
      <c r="C365" s="32" t="s">
        <v>1461</v>
      </c>
      <c r="D365" s="103"/>
      <c r="E365" s="146">
        <f t="shared" si="12"/>
        <v>3750</v>
      </c>
      <c r="F365" s="150">
        <f t="shared" si="13"/>
        <v>750</v>
      </c>
      <c r="G365" s="150">
        <v>4500</v>
      </c>
    </row>
    <row r="366" spans="1:7" s="7" customFormat="1" ht="31.5">
      <c r="A366" s="78" t="s">
        <v>1733</v>
      </c>
      <c r="B366" s="57" t="s">
        <v>1496</v>
      </c>
      <c r="C366" s="32" t="s">
        <v>1461</v>
      </c>
      <c r="D366" s="103"/>
      <c r="E366" s="146">
        <f t="shared" si="12"/>
        <v>5625</v>
      </c>
      <c r="F366" s="150">
        <f t="shared" si="13"/>
        <v>1125</v>
      </c>
      <c r="G366" s="150">
        <v>6750</v>
      </c>
    </row>
    <row r="367" spans="1:7" s="7" customFormat="1" ht="15.75">
      <c r="A367" s="78" t="s">
        <v>1734</v>
      </c>
      <c r="B367" s="57" t="s">
        <v>1549</v>
      </c>
      <c r="C367" s="32"/>
      <c r="D367" s="103"/>
      <c r="E367" s="146"/>
      <c r="F367" s="148"/>
      <c r="G367" s="150"/>
    </row>
    <row r="368" spans="1:7" s="7" customFormat="1" ht="31.5">
      <c r="A368" s="78" t="s">
        <v>1735</v>
      </c>
      <c r="B368" s="57" t="s">
        <v>1493</v>
      </c>
      <c r="C368" s="32" t="s">
        <v>1461</v>
      </c>
      <c r="D368" s="103"/>
      <c r="E368" s="146">
        <f t="shared" si="12"/>
        <v>4583.333333333334</v>
      </c>
      <c r="F368" s="150">
        <f t="shared" si="13"/>
        <v>916.6666666666669</v>
      </c>
      <c r="G368" s="150">
        <v>5500</v>
      </c>
    </row>
    <row r="369" spans="1:7" s="7" customFormat="1" ht="31.5">
      <c r="A369" s="78" t="s">
        <v>1736</v>
      </c>
      <c r="B369" s="57" t="s">
        <v>1496</v>
      </c>
      <c r="C369" s="32" t="s">
        <v>1461</v>
      </c>
      <c r="D369" s="103"/>
      <c r="E369" s="146">
        <f t="shared" si="12"/>
        <v>6875</v>
      </c>
      <c r="F369" s="150">
        <f t="shared" si="13"/>
        <v>1375</v>
      </c>
      <c r="G369" s="150">
        <v>8250</v>
      </c>
    </row>
    <row r="370" spans="1:7" s="7" customFormat="1" ht="15.75">
      <c r="A370" s="78" t="s">
        <v>1729</v>
      </c>
      <c r="B370" s="57" t="s">
        <v>1543</v>
      </c>
      <c r="C370" s="32"/>
      <c r="D370" s="103"/>
      <c r="E370" s="146"/>
      <c r="F370" s="148"/>
      <c r="G370" s="150"/>
    </row>
    <row r="371" spans="1:7" s="7" customFormat="1" ht="31.5">
      <c r="A371" s="78" t="s">
        <v>1737</v>
      </c>
      <c r="B371" s="57" t="s">
        <v>1493</v>
      </c>
      <c r="C371" s="32" t="s">
        <v>1461</v>
      </c>
      <c r="D371" s="103"/>
      <c r="E371" s="146">
        <f t="shared" si="12"/>
        <v>5416.666666666667</v>
      </c>
      <c r="F371" s="150">
        <f t="shared" si="13"/>
        <v>1083.3333333333335</v>
      </c>
      <c r="G371" s="150">
        <v>6500</v>
      </c>
    </row>
    <row r="372" spans="1:7" s="7" customFormat="1" ht="31.5">
      <c r="A372" s="78" t="s">
        <v>1738</v>
      </c>
      <c r="B372" s="57" t="s">
        <v>1496</v>
      </c>
      <c r="C372" s="32" t="s">
        <v>1461</v>
      </c>
      <c r="D372" s="103"/>
      <c r="E372" s="146">
        <f t="shared" si="12"/>
        <v>8125</v>
      </c>
      <c r="F372" s="150">
        <f t="shared" si="13"/>
        <v>1625</v>
      </c>
      <c r="G372" s="150">
        <v>9750</v>
      </c>
    </row>
    <row r="373" spans="1:7" s="7" customFormat="1" ht="15.75">
      <c r="A373" s="78" t="s">
        <v>1615</v>
      </c>
      <c r="B373" s="57" t="s">
        <v>1616</v>
      </c>
      <c r="C373" s="32"/>
      <c r="D373" s="103"/>
      <c r="E373" s="146"/>
      <c r="F373" s="148"/>
      <c r="G373" s="150"/>
    </row>
    <row r="374" spans="1:7" s="7" customFormat="1" ht="15.75">
      <c r="A374" s="78" t="s">
        <v>1739</v>
      </c>
      <c r="B374" s="57" t="s">
        <v>1534</v>
      </c>
      <c r="C374" s="32"/>
      <c r="D374" s="103"/>
      <c r="E374" s="146"/>
      <c r="F374" s="148"/>
      <c r="G374" s="150"/>
    </row>
    <row r="375" spans="1:7" s="7" customFormat="1" ht="31.5">
      <c r="A375" s="78" t="s">
        <v>1743</v>
      </c>
      <c r="B375" s="57" t="s">
        <v>1493</v>
      </c>
      <c r="C375" s="32" t="s">
        <v>1461</v>
      </c>
      <c r="D375" s="103"/>
      <c r="E375" s="146">
        <f t="shared" si="12"/>
        <v>2500</v>
      </c>
      <c r="F375" s="150">
        <f t="shared" si="13"/>
        <v>500</v>
      </c>
      <c r="G375" s="150">
        <v>3000</v>
      </c>
    </row>
    <row r="376" spans="1:7" s="7" customFormat="1" ht="31.5">
      <c r="A376" s="78" t="s">
        <v>1742</v>
      </c>
      <c r="B376" s="57" t="s">
        <v>1496</v>
      </c>
      <c r="C376" s="32" t="s">
        <v>1461</v>
      </c>
      <c r="D376" s="103"/>
      <c r="E376" s="146">
        <f t="shared" si="12"/>
        <v>3750</v>
      </c>
      <c r="F376" s="150">
        <f t="shared" si="13"/>
        <v>750</v>
      </c>
      <c r="G376" s="150">
        <v>4500</v>
      </c>
    </row>
    <row r="377" spans="1:7" s="7" customFormat="1" ht="15.75">
      <c r="A377" s="78" t="s">
        <v>1740</v>
      </c>
      <c r="B377" s="57" t="s">
        <v>1536</v>
      </c>
      <c r="C377" s="32"/>
      <c r="D377" s="103"/>
      <c r="E377" s="146"/>
      <c r="F377" s="150"/>
      <c r="G377" s="150"/>
    </row>
    <row r="378" spans="1:7" s="7" customFormat="1" ht="31.5">
      <c r="A378" s="78" t="s">
        <v>1744</v>
      </c>
      <c r="B378" s="57" t="s">
        <v>1493</v>
      </c>
      <c r="C378" s="32" t="s">
        <v>1461</v>
      </c>
      <c r="D378" s="103"/>
      <c r="E378" s="146">
        <f t="shared" si="12"/>
        <v>2500</v>
      </c>
      <c r="F378" s="150">
        <f t="shared" si="13"/>
        <v>500</v>
      </c>
      <c r="G378" s="150">
        <v>3000</v>
      </c>
    </row>
    <row r="379" spans="1:7" s="7" customFormat="1" ht="31.5">
      <c r="A379" s="78" t="s">
        <v>1745</v>
      </c>
      <c r="B379" s="57" t="s">
        <v>1496</v>
      </c>
      <c r="C379" s="32" t="s">
        <v>1461</v>
      </c>
      <c r="D379" s="103"/>
      <c r="E379" s="146">
        <f t="shared" si="12"/>
        <v>3750</v>
      </c>
      <c r="F379" s="150">
        <f t="shared" si="13"/>
        <v>750</v>
      </c>
      <c r="G379" s="150">
        <v>4500</v>
      </c>
    </row>
    <row r="380" spans="1:7" s="7" customFormat="1" ht="15.75">
      <c r="A380" s="78" t="s">
        <v>1746</v>
      </c>
      <c r="B380" s="57" t="s">
        <v>1549</v>
      </c>
      <c r="C380" s="32"/>
      <c r="D380" s="103"/>
      <c r="E380" s="146"/>
      <c r="F380" s="148"/>
      <c r="G380" s="150"/>
    </row>
    <row r="381" spans="1:7" s="7" customFormat="1" ht="31.5">
      <c r="A381" s="78" t="s">
        <v>1747</v>
      </c>
      <c r="B381" s="57" t="s">
        <v>1493</v>
      </c>
      <c r="C381" s="32" t="s">
        <v>1461</v>
      </c>
      <c r="D381" s="103"/>
      <c r="E381" s="146">
        <f t="shared" si="12"/>
        <v>3333.3333333333335</v>
      </c>
      <c r="F381" s="150">
        <f t="shared" si="13"/>
        <v>666.6666666666667</v>
      </c>
      <c r="G381" s="150">
        <v>4000</v>
      </c>
    </row>
    <row r="382" spans="1:7" s="7" customFormat="1" ht="31.5">
      <c r="A382" s="78" t="s">
        <v>1748</v>
      </c>
      <c r="B382" s="57" t="s">
        <v>1496</v>
      </c>
      <c r="C382" s="32" t="s">
        <v>1461</v>
      </c>
      <c r="D382" s="103"/>
      <c r="E382" s="146">
        <f t="shared" si="12"/>
        <v>5000</v>
      </c>
      <c r="F382" s="150">
        <f t="shared" si="13"/>
        <v>1000</v>
      </c>
      <c r="G382" s="150">
        <v>6000</v>
      </c>
    </row>
    <row r="383" spans="1:7" s="7" customFormat="1" ht="15.75">
      <c r="A383" s="78" t="s">
        <v>1741</v>
      </c>
      <c r="B383" s="57" t="s">
        <v>1543</v>
      </c>
      <c r="C383" s="32"/>
      <c r="D383" s="103"/>
      <c r="E383" s="146"/>
      <c r="F383" s="148"/>
      <c r="G383" s="150"/>
    </row>
    <row r="384" spans="1:7" s="7" customFormat="1" ht="31.5">
      <c r="A384" s="78" t="s">
        <v>1749</v>
      </c>
      <c r="B384" s="57" t="s">
        <v>1493</v>
      </c>
      <c r="C384" s="32" t="s">
        <v>1461</v>
      </c>
      <c r="D384" s="103"/>
      <c r="E384" s="146">
        <f t="shared" si="12"/>
        <v>3333.3333333333335</v>
      </c>
      <c r="F384" s="150">
        <f t="shared" si="13"/>
        <v>666.6666666666667</v>
      </c>
      <c r="G384" s="150">
        <v>4000</v>
      </c>
    </row>
    <row r="385" spans="1:7" s="7" customFormat="1" ht="31.5">
      <c r="A385" s="78" t="s">
        <v>1750</v>
      </c>
      <c r="B385" s="57" t="s">
        <v>1496</v>
      </c>
      <c r="C385" s="32" t="s">
        <v>1461</v>
      </c>
      <c r="D385" s="103"/>
      <c r="E385" s="146">
        <f t="shared" si="12"/>
        <v>5000</v>
      </c>
      <c r="F385" s="150">
        <f t="shared" si="13"/>
        <v>1000</v>
      </c>
      <c r="G385" s="150">
        <v>6000</v>
      </c>
    </row>
    <row r="386" spans="1:7" s="7" customFormat="1" ht="31.5">
      <c r="A386" s="78" t="s">
        <v>1617</v>
      </c>
      <c r="B386" s="57" t="s">
        <v>1618</v>
      </c>
      <c r="C386" s="32"/>
      <c r="D386" s="103"/>
      <c r="E386" s="146"/>
      <c r="F386" s="148"/>
      <c r="G386" s="148"/>
    </row>
    <row r="387" spans="1:7" s="7" customFormat="1" ht="15.75">
      <c r="A387" s="78" t="s">
        <v>1751</v>
      </c>
      <c r="B387" s="57" t="s">
        <v>1534</v>
      </c>
      <c r="C387" s="32"/>
      <c r="D387" s="103"/>
      <c r="E387" s="146"/>
      <c r="F387" s="148"/>
      <c r="G387" s="148"/>
    </row>
    <row r="388" spans="1:7" s="7" customFormat="1" ht="31.5">
      <c r="A388" s="78" t="s">
        <v>1752</v>
      </c>
      <c r="B388" s="57" t="s">
        <v>1493</v>
      </c>
      <c r="C388" s="32" t="s">
        <v>1461</v>
      </c>
      <c r="D388" s="103"/>
      <c r="E388" s="146">
        <f t="shared" si="12"/>
        <v>3333.3333333333335</v>
      </c>
      <c r="F388" s="150">
        <f t="shared" si="13"/>
        <v>666.6666666666667</v>
      </c>
      <c r="G388" s="150">
        <v>4000</v>
      </c>
    </row>
    <row r="389" spans="1:7" s="7" customFormat="1" ht="31.5">
      <c r="A389" s="78" t="s">
        <v>1753</v>
      </c>
      <c r="B389" s="57" t="s">
        <v>1496</v>
      </c>
      <c r="C389" s="32" t="s">
        <v>1461</v>
      </c>
      <c r="D389" s="103"/>
      <c r="E389" s="146">
        <f t="shared" si="12"/>
        <v>5333.333333333334</v>
      </c>
      <c r="F389" s="150">
        <f t="shared" si="13"/>
        <v>1066.6666666666667</v>
      </c>
      <c r="G389" s="150">
        <v>6400</v>
      </c>
    </row>
    <row r="390" spans="1:7" s="7" customFormat="1" ht="15.75">
      <c r="A390" s="78" t="s">
        <v>1754</v>
      </c>
      <c r="B390" s="57" t="s">
        <v>1536</v>
      </c>
      <c r="C390" s="32"/>
      <c r="D390" s="103"/>
      <c r="E390" s="146"/>
      <c r="F390" s="150"/>
      <c r="G390" s="150"/>
    </row>
    <row r="391" spans="1:7" s="7" customFormat="1" ht="31.5">
      <c r="A391" s="78" t="s">
        <v>1755</v>
      </c>
      <c r="B391" s="57" t="s">
        <v>1493</v>
      </c>
      <c r="C391" s="32" t="s">
        <v>1461</v>
      </c>
      <c r="D391" s="103"/>
      <c r="E391" s="146">
        <f aca="true" t="shared" si="14" ref="E391:E453">G391/1.2</f>
        <v>4166.666666666667</v>
      </c>
      <c r="F391" s="150">
        <f t="shared" si="13"/>
        <v>833.3333333333335</v>
      </c>
      <c r="G391" s="150">
        <v>5000</v>
      </c>
    </row>
    <row r="392" spans="1:7" s="7" customFormat="1" ht="31.5">
      <c r="A392" s="78" t="s">
        <v>1756</v>
      </c>
      <c r="B392" s="57" t="s">
        <v>1496</v>
      </c>
      <c r="C392" s="32" t="s">
        <v>1461</v>
      </c>
      <c r="D392" s="103"/>
      <c r="E392" s="146">
        <f t="shared" si="14"/>
        <v>6666.666666666667</v>
      </c>
      <c r="F392" s="150">
        <f t="shared" si="13"/>
        <v>1333.3333333333335</v>
      </c>
      <c r="G392" s="150">
        <v>8000</v>
      </c>
    </row>
    <row r="393" spans="1:7" s="7" customFormat="1" ht="15.75">
      <c r="A393" s="78" t="s">
        <v>1757</v>
      </c>
      <c r="B393" s="57" t="s">
        <v>1549</v>
      </c>
      <c r="C393" s="32"/>
      <c r="D393" s="103"/>
      <c r="E393" s="146"/>
      <c r="F393" s="148"/>
      <c r="G393" s="150"/>
    </row>
    <row r="394" spans="1:7" s="7" customFormat="1" ht="31.5">
      <c r="A394" s="78" t="s">
        <v>1758</v>
      </c>
      <c r="B394" s="57" t="s">
        <v>1493</v>
      </c>
      <c r="C394" s="32" t="s">
        <v>1461</v>
      </c>
      <c r="D394" s="103"/>
      <c r="E394" s="146">
        <f t="shared" si="14"/>
        <v>5000</v>
      </c>
      <c r="F394" s="150">
        <f t="shared" si="13"/>
        <v>1000</v>
      </c>
      <c r="G394" s="150">
        <v>6000</v>
      </c>
    </row>
    <row r="395" spans="1:7" s="7" customFormat="1" ht="31.5">
      <c r="A395" s="78" t="s">
        <v>1759</v>
      </c>
      <c r="B395" s="57" t="s">
        <v>1496</v>
      </c>
      <c r="C395" s="32" t="s">
        <v>1461</v>
      </c>
      <c r="D395" s="103"/>
      <c r="E395" s="146">
        <f t="shared" si="14"/>
        <v>7166.666666666667</v>
      </c>
      <c r="F395" s="150">
        <f t="shared" si="13"/>
        <v>1433.3333333333335</v>
      </c>
      <c r="G395" s="150">
        <v>8600</v>
      </c>
    </row>
    <row r="396" spans="1:7" s="7" customFormat="1" ht="15.75">
      <c r="A396" s="78" t="s">
        <v>1760</v>
      </c>
      <c r="B396" s="57" t="s">
        <v>1543</v>
      </c>
      <c r="C396" s="32"/>
      <c r="D396" s="103"/>
      <c r="E396" s="146"/>
      <c r="F396" s="150"/>
      <c r="G396" s="150"/>
    </row>
    <row r="397" spans="1:7" s="7" customFormat="1" ht="31.5">
      <c r="A397" s="78" t="s">
        <v>1761</v>
      </c>
      <c r="B397" s="57" t="s">
        <v>1493</v>
      </c>
      <c r="C397" s="32" t="s">
        <v>1461</v>
      </c>
      <c r="D397" s="103"/>
      <c r="E397" s="146">
        <f t="shared" si="14"/>
        <v>5833.333333333334</v>
      </c>
      <c r="F397" s="150">
        <f t="shared" si="13"/>
        <v>1166.6666666666667</v>
      </c>
      <c r="G397" s="150">
        <v>7000</v>
      </c>
    </row>
    <row r="398" spans="1:7" s="7" customFormat="1" ht="31.5">
      <c r="A398" s="78" t="s">
        <v>1762</v>
      </c>
      <c r="B398" s="57" t="s">
        <v>1496</v>
      </c>
      <c r="C398" s="32" t="s">
        <v>1461</v>
      </c>
      <c r="D398" s="103"/>
      <c r="E398" s="146">
        <f t="shared" si="14"/>
        <v>9333.333333333334</v>
      </c>
      <c r="F398" s="150">
        <f t="shared" si="13"/>
        <v>1866.666666666667</v>
      </c>
      <c r="G398" s="150">
        <v>11200</v>
      </c>
    </row>
    <row r="399" spans="1:7" s="7" customFormat="1" ht="15.75">
      <c r="A399" s="78" t="s">
        <v>1619</v>
      </c>
      <c r="B399" s="57" t="s">
        <v>1620</v>
      </c>
      <c r="C399" s="32"/>
      <c r="D399" s="103"/>
      <c r="E399" s="146"/>
      <c r="F399" s="150"/>
      <c r="G399" s="150"/>
    </row>
    <row r="400" spans="1:7" s="7" customFormat="1" ht="15.75">
      <c r="A400" s="78" t="s">
        <v>1763</v>
      </c>
      <c r="B400" s="57" t="s">
        <v>1534</v>
      </c>
      <c r="C400" s="32"/>
      <c r="D400" s="103"/>
      <c r="E400" s="146"/>
      <c r="F400" s="150"/>
      <c r="G400" s="150"/>
    </row>
    <row r="401" spans="1:7" s="7" customFormat="1" ht="31.5">
      <c r="A401" s="78" t="s">
        <v>1764</v>
      </c>
      <c r="B401" s="57" t="s">
        <v>1493</v>
      </c>
      <c r="C401" s="32" t="s">
        <v>1461</v>
      </c>
      <c r="D401" s="103"/>
      <c r="E401" s="146">
        <f t="shared" si="14"/>
        <v>2916.666666666667</v>
      </c>
      <c r="F401" s="150">
        <f t="shared" si="13"/>
        <v>583.3333333333334</v>
      </c>
      <c r="G401" s="150">
        <v>3500</v>
      </c>
    </row>
    <row r="402" spans="1:7" s="7" customFormat="1" ht="31.5">
      <c r="A402" s="78" t="s">
        <v>1765</v>
      </c>
      <c r="B402" s="57" t="s">
        <v>1496</v>
      </c>
      <c r="C402" s="32" t="s">
        <v>1461</v>
      </c>
      <c r="D402" s="103"/>
      <c r="E402" s="146">
        <f t="shared" si="14"/>
        <v>4666.666666666667</v>
      </c>
      <c r="F402" s="150">
        <f t="shared" si="13"/>
        <v>933.3333333333335</v>
      </c>
      <c r="G402" s="150">
        <v>5600</v>
      </c>
    </row>
    <row r="403" spans="1:7" s="7" customFormat="1" ht="15.75">
      <c r="A403" s="78" t="s">
        <v>1766</v>
      </c>
      <c r="B403" s="57" t="s">
        <v>1536</v>
      </c>
      <c r="C403" s="32"/>
      <c r="D403" s="103"/>
      <c r="E403" s="146"/>
      <c r="F403" s="148"/>
      <c r="G403" s="150"/>
    </row>
    <row r="404" spans="1:7" s="7" customFormat="1" ht="31.5">
      <c r="A404" s="78" t="s">
        <v>1767</v>
      </c>
      <c r="B404" s="57" t="s">
        <v>1493</v>
      </c>
      <c r="C404" s="32" t="s">
        <v>1461</v>
      </c>
      <c r="D404" s="103"/>
      <c r="E404" s="146">
        <f t="shared" si="14"/>
        <v>3750</v>
      </c>
      <c r="F404" s="150">
        <f aca="true" t="shared" si="15" ref="F404:F466">E404*0.2</f>
        <v>750</v>
      </c>
      <c r="G404" s="150">
        <v>4500</v>
      </c>
    </row>
    <row r="405" spans="1:7" s="7" customFormat="1" ht="31.5">
      <c r="A405" s="78" t="s">
        <v>1768</v>
      </c>
      <c r="B405" s="57" t="s">
        <v>1496</v>
      </c>
      <c r="C405" s="32" t="s">
        <v>1461</v>
      </c>
      <c r="D405" s="103"/>
      <c r="E405" s="146">
        <f t="shared" si="14"/>
        <v>6000</v>
      </c>
      <c r="F405" s="150">
        <f t="shared" si="15"/>
        <v>1200</v>
      </c>
      <c r="G405" s="150">
        <v>7200</v>
      </c>
    </row>
    <row r="406" spans="1:7" s="7" customFormat="1" ht="15.75">
      <c r="A406" s="78" t="s">
        <v>1769</v>
      </c>
      <c r="B406" s="57" t="s">
        <v>1549</v>
      </c>
      <c r="C406" s="32"/>
      <c r="D406" s="103"/>
      <c r="E406" s="146"/>
      <c r="F406" s="148"/>
      <c r="G406" s="150"/>
    </row>
    <row r="407" spans="1:7" s="7" customFormat="1" ht="31.5">
      <c r="A407" s="78" t="s">
        <v>1770</v>
      </c>
      <c r="B407" s="57" t="s">
        <v>1493</v>
      </c>
      <c r="C407" s="32" t="s">
        <v>1461</v>
      </c>
      <c r="D407" s="103"/>
      <c r="E407" s="146">
        <f t="shared" si="14"/>
        <v>4583.333333333334</v>
      </c>
      <c r="F407" s="150">
        <f t="shared" si="15"/>
        <v>916.6666666666669</v>
      </c>
      <c r="G407" s="150">
        <v>5500</v>
      </c>
    </row>
    <row r="408" spans="1:7" s="7" customFormat="1" ht="31.5">
      <c r="A408" s="78" t="s">
        <v>1771</v>
      </c>
      <c r="B408" s="57" t="s">
        <v>1496</v>
      </c>
      <c r="C408" s="32" t="s">
        <v>1461</v>
      </c>
      <c r="D408" s="103"/>
      <c r="E408" s="146">
        <f t="shared" si="14"/>
        <v>7333.333333333334</v>
      </c>
      <c r="F408" s="150">
        <f t="shared" si="15"/>
        <v>1466.666666666667</v>
      </c>
      <c r="G408" s="150">
        <v>8800</v>
      </c>
    </row>
    <row r="409" spans="1:7" s="7" customFormat="1" ht="15.75">
      <c r="A409" s="78" t="s">
        <v>1772</v>
      </c>
      <c r="B409" s="57" t="s">
        <v>1543</v>
      </c>
      <c r="C409" s="32"/>
      <c r="D409" s="103"/>
      <c r="E409" s="146"/>
      <c r="F409" s="150"/>
      <c r="G409" s="150"/>
    </row>
    <row r="410" spans="1:7" s="7" customFormat="1" ht="31.5">
      <c r="A410" s="78" t="s">
        <v>1773</v>
      </c>
      <c r="B410" s="57" t="s">
        <v>1493</v>
      </c>
      <c r="C410" s="32" t="s">
        <v>1461</v>
      </c>
      <c r="D410" s="103"/>
      <c r="E410" s="146">
        <f t="shared" si="14"/>
        <v>5416.666666666667</v>
      </c>
      <c r="F410" s="150">
        <f t="shared" si="15"/>
        <v>1083.3333333333335</v>
      </c>
      <c r="G410" s="150">
        <v>6500</v>
      </c>
    </row>
    <row r="411" spans="1:7" s="7" customFormat="1" ht="31.5">
      <c r="A411" s="78" t="s">
        <v>1774</v>
      </c>
      <c r="B411" s="57" t="s">
        <v>1496</v>
      </c>
      <c r="C411" s="32" t="s">
        <v>1461</v>
      </c>
      <c r="D411" s="103"/>
      <c r="E411" s="146">
        <f t="shared" si="14"/>
        <v>8666.666666666668</v>
      </c>
      <c r="F411" s="150">
        <f t="shared" si="15"/>
        <v>1733.3333333333337</v>
      </c>
      <c r="G411" s="150">
        <v>10400</v>
      </c>
    </row>
    <row r="412" spans="1:7" s="7" customFormat="1" ht="15.75">
      <c r="A412" s="78" t="s">
        <v>1621</v>
      </c>
      <c r="B412" s="57" t="s">
        <v>1622</v>
      </c>
      <c r="C412" s="32"/>
      <c r="D412" s="103"/>
      <c r="E412" s="146"/>
      <c r="F412" s="148"/>
      <c r="G412" s="150"/>
    </row>
    <row r="413" spans="1:7" s="7" customFormat="1" ht="15.75">
      <c r="A413" s="78" t="s">
        <v>1775</v>
      </c>
      <c r="B413" s="57" t="s">
        <v>1534</v>
      </c>
      <c r="C413" s="32"/>
      <c r="D413" s="103"/>
      <c r="E413" s="146"/>
      <c r="F413" s="148"/>
      <c r="G413" s="150"/>
    </row>
    <row r="414" spans="1:7" s="7" customFormat="1" ht="31.5">
      <c r="A414" s="78" t="s">
        <v>1776</v>
      </c>
      <c r="B414" s="57" t="s">
        <v>1493</v>
      </c>
      <c r="C414" s="32" t="s">
        <v>1461</v>
      </c>
      <c r="D414" s="103"/>
      <c r="E414" s="146">
        <f t="shared" si="14"/>
        <v>2500</v>
      </c>
      <c r="F414" s="150">
        <f t="shared" si="15"/>
        <v>500</v>
      </c>
      <c r="G414" s="150">
        <v>3000</v>
      </c>
    </row>
    <row r="415" spans="1:7" s="7" customFormat="1" ht="31.5">
      <c r="A415" s="78" t="s">
        <v>1777</v>
      </c>
      <c r="B415" s="57" t="s">
        <v>1496</v>
      </c>
      <c r="C415" s="32" t="s">
        <v>1461</v>
      </c>
      <c r="D415" s="103"/>
      <c r="E415" s="146">
        <f t="shared" si="14"/>
        <v>6666.666666666667</v>
      </c>
      <c r="F415" s="150">
        <f t="shared" si="15"/>
        <v>1333.3333333333335</v>
      </c>
      <c r="G415" s="150">
        <v>8000</v>
      </c>
    </row>
    <row r="416" spans="1:7" s="7" customFormat="1" ht="15.75">
      <c r="A416" s="78" t="s">
        <v>1778</v>
      </c>
      <c r="B416" s="57" t="s">
        <v>1536</v>
      </c>
      <c r="C416" s="32"/>
      <c r="D416" s="103"/>
      <c r="E416" s="146"/>
      <c r="F416" s="148"/>
      <c r="G416" s="150"/>
    </row>
    <row r="417" spans="1:7" s="7" customFormat="1" ht="31.5">
      <c r="A417" s="78" t="s">
        <v>1779</v>
      </c>
      <c r="B417" s="57" t="s">
        <v>1493</v>
      </c>
      <c r="C417" s="32" t="s">
        <v>1461</v>
      </c>
      <c r="D417" s="103"/>
      <c r="E417" s="146">
        <f t="shared" si="14"/>
        <v>3333.3333333333335</v>
      </c>
      <c r="F417" s="150">
        <f t="shared" si="15"/>
        <v>666.6666666666667</v>
      </c>
      <c r="G417" s="150">
        <v>4000</v>
      </c>
    </row>
    <row r="418" spans="1:7" s="7" customFormat="1" ht="31.5">
      <c r="A418" s="78" t="s">
        <v>1780</v>
      </c>
      <c r="B418" s="57" t="s">
        <v>1496</v>
      </c>
      <c r="C418" s="32" t="s">
        <v>1461</v>
      </c>
      <c r="D418" s="103"/>
      <c r="E418" s="146">
        <f t="shared" si="14"/>
        <v>7333.333333333334</v>
      </c>
      <c r="F418" s="150">
        <f t="shared" si="15"/>
        <v>1466.666666666667</v>
      </c>
      <c r="G418" s="150">
        <v>8800</v>
      </c>
    </row>
    <row r="419" spans="1:7" s="7" customFormat="1" ht="15.75">
      <c r="A419" s="78" t="s">
        <v>1781</v>
      </c>
      <c r="B419" s="57" t="s">
        <v>1549</v>
      </c>
      <c r="C419" s="32"/>
      <c r="D419" s="103"/>
      <c r="E419" s="146"/>
      <c r="F419" s="148"/>
      <c r="G419" s="150"/>
    </row>
    <row r="420" spans="1:7" s="7" customFormat="1" ht="31.5">
      <c r="A420" s="78" t="s">
        <v>1782</v>
      </c>
      <c r="B420" s="57" t="s">
        <v>1493</v>
      </c>
      <c r="C420" s="32" t="s">
        <v>1461</v>
      </c>
      <c r="D420" s="103"/>
      <c r="E420" s="146">
        <f t="shared" si="14"/>
        <v>3750</v>
      </c>
      <c r="F420" s="150">
        <f t="shared" si="15"/>
        <v>750</v>
      </c>
      <c r="G420" s="150">
        <v>4500</v>
      </c>
    </row>
    <row r="421" spans="1:7" s="7" customFormat="1" ht="31.5">
      <c r="A421" s="78" t="s">
        <v>1783</v>
      </c>
      <c r="B421" s="57" t="s">
        <v>1496</v>
      </c>
      <c r="C421" s="32" t="s">
        <v>1461</v>
      </c>
      <c r="D421" s="103"/>
      <c r="E421" s="146">
        <f t="shared" si="14"/>
        <v>8000</v>
      </c>
      <c r="F421" s="150">
        <f t="shared" si="15"/>
        <v>1600</v>
      </c>
      <c r="G421" s="150">
        <v>9600</v>
      </c>
    </row>
    <row r="422" spans="1:7" s="7" customFormat="1" ht="15.75">
      <c r="A422" s="78" t="s">
        <v>1785</v>
      </c>
      <c r="B422" s="57" t="s">
        <v>1543</v>
      </c>
      <c r="C422" s="32"/>
      <c r="D422" s="103"/>
      <c r="E422" s="146"/>
      <c r="F422" s="148"/>
      <c r="G422" s="150"/>
    </row>
    <row r="423" spans="1:7" s="7" customFormat="1" ht="31.5">
      <c r="A423" s="78" t="s">
        <v>1784</v>
      </c>
      <c r="B423" s="57" t="s">
        <v>1493</v>
      </c>
      <c r="C423" s="32" t="s">
        <v>1461</v>
      </c>
      <c r="D423" s="103"/>
      <c r="E423" s="146">
        <f t="shared" si="14"/>
        <v>4166.666666666667</v>
      </c>
      <c r="F423" s="150">
        <f t="shared" si="15"/>
        <v>833.3333333333335</v>
      </c>
      <c r="G423" s="150">
        <v>5000</v>
      </c>
    </row>
    <row r="424" spans="1:7" s="7" customFormat="1" ht="31.5">
      <c r="A424" s="78" t="s">
        <v>1786</v>
      </c>
      <c r="B424" s="57" t="s">
        <v>1496</v>
      </c>
      <c r="C424" s="32" t="s">
        <v>1461</v>
      </c>
      <c r="D424" s="103"/>
      <c r="E424" s="146">
        <f t="shared" si="14"/>
        <v>7833.333333333334</v>
      </c>
      <c r="F424" s="150">
        <f t="shared" si="15"/>
        <v>1566.666666666667</v>
      </c>
      <c r="G424" s="150">
        <v>9400</v>
      </c>
    </row>
    <row r="425" spans="1:7" s="7" customFormat="1" ht="15.75">
      <c r="A425" s="78" t="s">
        <v>1623</v>
      </c>
      <c r="B425" s="57" t="s">
        <v>1624</v>
      </c>
      <c r="C425" s="32"/>
      <c r="D425" s="103"/>
      <c r="E425" s="146"/>
      <c r="F425" s="148"/>
      <c r="G425" s="150"/>
    </row>
    <row r="426" spans="1:7" s="7" customFormat="1" ht="15.75">
      <c r="A426" s="78" t="s">
        <v>1788</v>
      </c>
      <c r="B426" s="57" t="s">
        <v>1534</v>
      </c>
      <c r="C426" s="32"/>
      <c r="D426" s="103"/>
      <c r="E426" s="146"/>
      <c r="F426" s="148"/>
      <c r="G426" s="150"/>
    </row>
    <row r="427" spans="1:7" s="7" customFormat="1" ht="31.5">
      <c r="A427" s="78" t="s">
        <v>1787</v>
      </c>
      <c r="B427" s="57" t="s">
        <v>1493</v>
      </c>
      <c r="C427" s="32" t="s">
        <v>1461</v>
      </c>
      <c r="D427" s="103"/>
      <c r="E427" s="146">
        <f t="shared" si="14"/>
        <v>5000</v>
      </c>
      <c r="F427" s="150">
        <f t="shared" si="15"/>
        <v>1000</v>
      </c>
      <c r="G427" s="150">
        <v>6000</v>
      </c>
    </row>
    <row r="428" spans="1:7" s="7" customFormat="1" ht="31.5">
      <c r="A428" s="78" t="s">
        <v>1789</v>
      </c>
      <c r="B428" s="57" t="s">
        <v>1496</v>
      </c>
      <c r="C428" s="32" t="s">
        <v>1461</v>
      </c>
      <c r="D428" s="103"/>
      <c r="E428" s="146">
        <f t="shared" si="14"/>
        <v>8750</v>
      </c>
      <c r="F428" s="150">
        <f t="shared" si="15"/>
        <v>1750</v>
      </c>
      <c r="G428" s="150">
        <v>10500</v>
      </c>
    </row>
    <row r="429" spans="1:7" s="7" customFormat="1" ht="15.75">
      <c r="A429" s="78" t="s">
        <v>1790</v>
      </c>
      <c r="B429" s="57" t="s">
        <v>1536</v>
      </c>
      <c r="C429" s="32"/>
      <c r="D429" s="103"/>
      <c r="E429" s="146"/>
      <c r="F429" s="150"/>
      <c r="G429" s="150"/>
    </row>
    <row r="430" spans="1:7" s="7" customFormat="1" ht="31.5">
      <c r="A430" s="78" t="s">
        <v>1791</v>
      </c>
      <c r="B430" s="57" t="s">
        <v>1493</v>
      </c>
      <c r="C430" s="32" t="s">
        <v>1461</v>
      </c>
      <c r="D430" s="103"/>
      <c r="E430" s="146">
        <f t="shared" si="14"/>
        <v>5000</v>
      </c>
      <c r="F430" s="150">
        <f t="shared" si="15"/>
        <v>1000</v>
      </c>
      <c r="G430" s="150">
        <v>6000</v>
      </c>
    </row>
    <row r="431" spans="1:7" s="7" customFormat="1" ht="31.5">
      <c r="A431" s="78" t="s">
        <v>1792</v>
      </c>
      <c r="B431" s="57" t="s">
        <v>1496</v>
      </c>
      <c r="C431" s="32" t="s">
        <v>1461</v>
      </c>
      <c r="D431" s="103"/>
      <c r="E431" s="146">
        <f t="shared" si="14"/>
        <v>8750</v>
      </c>
      <c r="F431" s="150">
        <f t="shared" si="15"/>
        <v>1750</v>
      </c>
      <c r="G431" s="150">
        <v>10500</v>
      </c>
    </row>
    <row r="432" spans="1:7" s="7" customFormat="1" ht="15.75">
      <c r="A432" s="78" t="s">
        <v>1793</v>
      </c>
      <c r="B432" s="57" t="s">
        <v>1625</v>
      </c>
      <c r="C432" s="32"/>
      <c r="D432" s="103"/>
      <c r="E432" s="146"/>
      <c r="F432" s="148"/>
      <c r="G432" s="150"/>
    </row>
    <row r="433" spans="1:7" s="7" customFormat="1" ht="31.5">
      <c r="A433" s="78" t="s">
        <v>1796</v>
      </c>
      <c r="B433" s="57" t="s">
        <v>1493</v>
      </c>
      <c r="C433" s="32" t="s">
        <v>1461</v>
      </c>
      <c r="D433" s="103"/>
      <c r="E433" s="146">
        <f t="shared" si="14"/>
        <v>5416.666666666667</v>
      </c>
      <c r="F433" s="150">
        <f t="shared" si="15"/>
        <v>1083.3333333333335</v>
      </c>
      <c r="G433" s="150">
        <v>6500</v>
      </c>
    </row>
    <row r="434" spans="1:7" s="7" customFormat="1" ht="31.5">
      <c r="A434" s="78" t="s">
        <v>1797</v>
      </c>
      <c r="B434" s="57" t="s">
        <v>1496</v>
      </c>
      <c r="C434" s="32" t="s">
        <v>1461</v>
      </c>
      <c r="D434" s="103"/>
      <c r="E434" s="146">
        <f t="shared" si="14"/>
        <v>9166.666666666668</v>
      </c>
      <c r="F434" s="150">
        <f t="shared" si="15"/>
        <v>1833.3333333333337</v>
      </c>
      <c r="G434" s="150">
        <v>11000</v>
      </c>
    </row>
    <row r="435" spans="1:7" s="7" customFormat="1" ht="15.75">
      <c r="A435" s="78" t="s">
        <v>1794</v>
      </c>
      <c r="B435" s="57" t="s">
        <v>1543</v>
      </c>
      <c r="C435" s="32"/>
      <c r="D435" s="103"/>
      <c r="E435" s="146"/>
      <c r="F435" s="150"/>
      <c r="G435" s="150"/>
    </row>
    <row r="436" spans="1:7" s="7" customFormat="1" ht="31.5">
      <c r="A436" s="78" t="s">
        <v>1795</v>
      </c>
      <c r="B436" s="57" t="s">
        <v>1493</v>
      </c>
      <c r="C436" s="32" t="s">
        <v>1461</v>
      </c>
      <c r="D436" s="103"/>
      <c r="E436" s="146">
        <f t="shared" si="14"/>
        <v>5833.333333333334</v>
      </c>
      <c r="F436" s="150">
        <f t="shared" si="15"/>
        <v>1166.6666666666667</v>
      </c>
      <c r="G436" s="150">
        <v>7000</v>
      </c>
    </row>
    <row r="437" spans="1:7" s="7" customFormat="1" ht="31.5">
      <c r="A437" s="78" t="s">
        <v>1798</v>
      </c>
      <c r="B437" s="57" t="s">
        <v>1496</v>
      </c>
      <c r="C437" s="32" t="s">
        <v>1461</v>
      </c>
      <c r="D437" s="103"/>
      <c r="E437" s="146">
        <f t="shared" si="14"/>
        <v>10000</v>
      </c>
      <c r="F437" s="150">
        <f t="shared" si="15"/>
        <v>2000</v>
      </c>
      <c r="G437" s="150">
        <v>12000</v>
      </c>
    </row>
    <row r="438" spans="1:7" s="7" customFormat="1" ht="15.75">
      <c r="A438" s="78" t="s">
        <v>1626</v>
      </c>
      <c r="B438" s="57" t="s">
        <v>1627</v>
      </c>
      <c r="C438" s="32"/>
      <c r="D438" s="103"/>
      <c r="E438" s="146"/>
      <c r="F438" s="150"/>
      <c r="G438" s="150"/>
    </row>
    <row r="439" spans="1:7" s="7" customFormat="1" ht="15.75">
      <c r="A439" s="78" t="s">
        <v>1799</v>
      </c>
      <c r="B439" s="57" t="s">
        <v>1534</v>
      </c>
      <c r="C439" s="32"/>
      <c r="D439" s="103"/>
      <c r="E439" s="146"/>
      <c r="F439" s="150"/>
      <c r="G439" s="150"/>
    </row>
    <row r="440" spans="1:7" s="7" customFormat="1" ht="31.5">
      <c r="A440" s="78" t="s">
        <v>1800</v>
      </c>
      <c r="B440" s="57" t="s">
        <v>1493</v>
      </c>
      <c r="C440" s="32" t="s">
        <v>1461</v>
      </c>
      <c r="D440" s="103"/>
      <c r="E440" s="146">
        <f t="shared" si="14"/>
        <v>5000</v>
      </c>
      <c r="F440" s="150">
        <f t="shared" si="15"/>
        <v>1000</v>
      </c>
      <c r="G440" s="150">
        <v>6000</v>
      </c>
    </row>
    <row r="441" spans="1:7" s="7" customFormat="1" ht="31.5">
      <c r="A441" s="78" t="s">
        <v>1801</v>
      </c>
      <c r="B441" s="57" t="s">
        <v>1496</v>
      </c>
      <c r="C441" s="32" t="s">
        <v>1461</v>
      </c>
      <c r="D441" s="103"/>
      <c r="E441" s="146">
        <f t="shared" si="14"/>
        <v>9375</v>
      </c>
      <c r="F441" s="150">
        <f t="shared" si="15"/>
        <v>1875</v>
      </c>
      <c r="G441" s="150">
        <v>11250</v>
      </c>
    </row>
    <row r="442" spans="1:7" s="7" customFormat="1" ht="15.75">
      <c r="A442" s="78" t="s">
        <v>1802</v>
      </c>
      <c r="B442" s="57" t="s">
        <v>1536</v>
      </c>
      <c r="C442" s="32"/>
      <c r="D442" s="103"/>
      <c r="E442" s="146"/>
      <c r="F442" s="148"/>
      <c r="G442" s="150"/>
    </row>
    <row r="443" spans="1:7" s="7" customFormat="1" ht="31.5">
      <c r="A443" s="78" t="s">
        <v>1803</v>
      </c>
      <c r="B443" s="57" t="s">
        <v>1493</v>
      </c>
      <c r="C443" s="32" t="s">
        <v>1461</v>
      </c>
      <c r="D443" s="103"/>
      <c r="E443" s="146">
        <f t="shared" si="14"/>
        <v>5000</v>
      </c>
      <c r="F443" s="150">
        <f t="shared" si="15"/>
        <v>1000</v>
      </c>
      <c r="G443" s="150">
        <v>6000</v>
      </c>
    </row>
    <row r="444" spans="1:7" s="7" customFormat="1" ht="31.5">
      <c r="A444" s="78" t="s">
        <v>1804</v>
      </c>
      <c r="B444" s="57" t="s">
        <v>1496</v>
      </c>
      <c r="C444" s="32" t="s">
        <v>1461</v>
      </c>
      <c r="D444" s="103"/>
      <c r="E444" s="146">
        <f t="shared" si="14"/>
        <v>9666.666666666668</v>
      </c>
      <c r="F444" s="150">
        <f t="shared" si="15"/>
        <v>1933.3333333333337</v>
      </c>
      <c r="G444" s="150">
        <v>11600</v>
      </c>
    </row>
    <row r="445" spans="1:7" s="7" customFormat="1" ht="15.75">
      <c r="A445" s="78" t="s">
        <v>1805</v>
      </c>
      <c r="B445" s="57" t="s">
        <v>1549</v>
      </c>
      <c r="C445" s="32"/>
      <c r="D445" s="103"/>
      <c r="E445" s="146"/>
      <c r="F445" s="150"/>
      <c r="G445" s="150"/>
    </row>
    <row r="446" spans="1:7" s="7" customFormat="1" ht="31.5">
      <c r="A446" s="78" t="s">
        <v>1806</v>
      </c>
      <c r="B446" s="57" t="s">
        <v>1493</v>
      </c>
      <c r="C446" s="32" t="s">
        <v>1461</v>
      </c>
      <c r="D446" s="103"/>
      <c r="E446" s="146">
        <f t="shared" si="14"/>
        <v>5416.666666666667</v>
      </c>
      <c r="F446" s="150">
        <f t="shared" si="15"/>
        <v>1083.3333333333335</v>
      </c>
      <c r="G446" s="150">
        <v>6500</v>
      </c>
    </row>
    <row r="447" spans="1:7" s="7" customFormat="1" ht="31.5">
      <c r="A447" s="78" t="s">
        <v>1807</v>
      </c>
      <c r="B447" s="57" t="s">
        <v>1496</v>
      </c>
      <c r="C447" s="32" t="s">
        <v>1461</v>
      </c>
      <c r="D447" s="103"/>
      <c r="E447" s="146">
        <f t="shared" si="14"/>
        <v>10000</v>
      </c>
      <c r="F447" s="150">
        <f t="shared" si="15"/>
        <v>2000</v>
      </c>
      <c r="G447" s="150">
        <v>12000</v>
      </c>
    </row>
    <row r="448" spans="1:7" s="7" customFormat="1" ht="15.75">
      <c r="A448" s="78" t="s">
        <v>1808</v>
      </c>
      <c r="B448" s="57" t="s">
        <v>1543</v>
      </c>
      <c r="C448" s="32"/>
      <c r="D448" s="103"/>
      <c r="E448" s="146"/>
      <c r="F448" s="148"/>
      <c r="G448" s="150"/>
    </row>
    <row r="449" spans="1:7" s="7" customFormat="1" ht="31.5">
      <c r="A449" s="78" t="s">
        <v>1809</v>
      </c>
      <c r="B449" s="57" t="s">
        <v>1493</v>
      </c>
      <c r="C449" s="32" t="s">
        <v>1461</v>
      </c>
      <c r="D449" s="103"/>
      <c r="E449" s="146">
        <f t="shared" si="14"/>
        <v>5833.333333333334</v>
      </c>
      <c r="F449" s="150">
        <f t="shared" si="15"/>
        <v>1166.6666666666667</v>
      </c>
      <c r="G449" s="150">
        <v>7000</v>
      </c>
    </row>
    <row r="450" spans="1:7" s="7" customFormat="1" ht="31.5">
      <c r="A450" s="78" t="s">
        <v>1810</v>
      </c>
      <c r="B450" s="57" t="s">
        <v>1496</v>
      </c>
      <c r="C450" s="32" t="s">
        <v>1461</v>
      </c>
      <c r="D450" s="103"/>
      <c r="E450" s="146">
        <f t="shared" si="14"/>
        <v>10250</v>
      </c>
      <c r="F450" s="150">
        <f t="shared" si="15"/>
        <v>2050</v>
      </c>
      <c r="G450" s="150">
        <v>12300</v>
      </c>
    </row>
    <row r="451" spans="1:7" s="7" customFormat="1" ht="15.75">
      <c r="A451" s="78" t="s">
        <v>1628</v>
      </c>
      <c r="B451" s="57" t="s">
        <v>1629</v>
      </c>
      <c r="C451" s="32"/>
      <c r="D451" s="103"/>
      <c r="E451" s="146"/>
      <c r="F451" s="150"/>
      <c r="G451" s="150"/>
    </row>
    <row r="452" spans="1:7" s="7" customFormat="1" ht="15.75">
      <c r="A452" s="78" t="s">
        <v>1811</v>
      </c>
      <c r="B452" s="57" t="s">
        <v>1534</v>
      </c>
      <c r="C452" s="32"/>
      <c r="D452" s="103"/>
      <c r="E452" s="146"/>
      <c r="F452" s="150"/>
      <c r="G452" s="150"/>
    </row>
    <row r="453" spans="1:7" s="7" customFormat="1" ht="31.5">
      <c r="A453" s="78" t="s">
        <v>1812</v>
      </c>
      <c r="B453" s="57" t="s">
        <v>1493</v>
      </c>
      <c r="C453" s="32" t="s">
        <v>1461</v>
      </c>
      <c r="D453" s="103"/>
      <c r="E453" s="146">
        <f t="shared" si="14"/>
        <v>5000</v>
      </c>
      <c r="F453" s="150">
        <f t="shared" si="15"/>
        <v>1000</v>
      </c>
      <c r="G453" s="150">
        <v>6000</v>
      </c>
    </row>
    <row r="454" spans="1:7" s="7" customFormat="1" ht="31.5">
      <c r="A454" s="78" t="s">
        <v>1813</v>
      </c>
      <c r="B454" s="57" t="s">
        <v>1496</v>
      </c>
      <c r="C454" s="32" t="s">
        <v>1461</v>
      </c>
      <c r="D454" s="103"/>
      <c r="E454" s="146">
        <f aca="true" t="shared" si="16" ref="E454:E515">G454/1.2</f>
        <v>8750</v>
      </c>
      <c r="F454" s="150">
        <f t="shared" si="15"/>
        <v>1750</v>
      </c>
      <c r="G454" s="150">
        <v>10500</v>
      </c>
    </row>
    <row r="455" spans="1:7" s="7" customFormat="1" ht="15.75">
      <c r="A455" s="78" t="s">
        <v>1814</v>
      </c>
      <c r="B455" s="57" t="s">
        <v>1536</v>
      </c>
      <c r="C455" s="32"/>
      <c r="D455" s="103"/>
      <c r="E455" s="146"/>
      <c r="F455" s="148"/>
      <c r="G455" s="150"/>
    </row>
    <row r="456" spans="1:7" s="7" customFormat="1" ht="31.5">
      <c r="A456" s="78" t="s">
        <v>1815</v>
      </c>
      <c r="B456" s="57" t="s">
        <v>1493</v>
      </c>
      <c r="C456" s="32" t="s">
        <v>1461</v>
      </c>
      <c r="D456" s="103"/>
      <c r="E456" s="146">
        <f t="shared" si="16"/>
        <v>5000</v>
      </c>
      <c r="F456" s="150">
        <f t="shared" si="15"/>
        <v>1000</v>
      </c>
      <c r="G456" s="150">
        <v>6000</v>
      </c>
    </row>
    <row r="457" spans="1:7" s="7" customFormat="1" ht="31.5">
      <c r="A457" s="78" t="s">
        <v>1816</v>
      </c>
      <c r="B457" s="57" t="s">
        <v>1496</v>
      </c>
      <c r="C457" s="32" t="s">
        <v>1461</v>
      </c>
      <c r="D457" s="103"/>
      <c r="E457" s="146">
        <f t="shared" si="16"/>
        <v>9000</v>
      </c>
      <c r="F457" s="150">
        <f t="shared" si="15"/>
        <v>1800</v>
      </c>
      <c r="G457" s="150">
        <v>10800</v>
      </c>
    </row>
    <row r="458" spans="1:7" s="7" customFormat="1" ht="15.75">
      <c r="A458" s="78" t="s">
        <v>1817</v>
      </c>
      <c r="B458" s="57" t="s">
        <v>1549</v>
      </c>
      <c r="C458" s="32"/>
      <c r="D458" s="103"/>
      <c r="E458" s="146"/>
      <c r="F458" s="148"/>
      <c r="G458" s="150"/>
    </row>
    <row r="459" spans="1:7" s="7" customFormat="1" ht="31.5">
      <c r="A459" s="78" t="s">
        <v>1818</v>
      </c>
      <c r="B459" s="57" t="s">
        <v>1493</v>
      </c>
      <c r="C459" s="32" t="s">
        <v>1461</v>
      </c>
      <c r="D459" s="103"/>
      <c r="E459" s="146">
        <f t="shared" si="16"/>
        <v>5416.666666666667</v>
      </c>
      <c r="F459" s="150">
        <f t="shared" si="15"/>
        <v>1083.3333333333335</v>
      </c>
      <c r="G459" s="150">
        <v>6500</v>
      </c>
    </row>
    <row r="460" spans="1:7" s="7" customFormat="1" ht="31.5">
      <c r="A460" s="78" t="s">
        <v>1819</v>
      </c>
      <c r="B460" s="57" t="s">
        <v>1496</v>
      </c>
      <c r="C460" s="32" t="s">
        <v>1461</v>
      </c>
      <c r="D460" s="103"/>
      <c r="E460" s="146">
        <f t="shared" si="16"/>
        <v>9250</v>
      </c>
      <c r="F460" s="150">
        <f t="shared" si="15"/>
        <v>1850</v>
      </c>
      <c r="G460" s="150">
        <v>11100</v>
      </c>
    </row>
    <row r="461" spans="1:7" s="7" customFormat="1" ht="15.75">
      <c r="A461" s="78" t="s">
        <v>1820</v>
      </c>
      <c r="B461" s="57" t="s">
        <v>1543</v>
      </c>
      <c r="C461" s="32"/>
      <c r="D461" s="103"/>
      <c r="E461" s="146"/>
      <c r="F461" s="148"/>
      <c r="G461" s="150"/>
    </row>
    <row r="462" spans="1:7" s="7" customFormat="1" ht="31.5">
      <c r="A462" s="78" t="s">
        <v>1821</v>
      </c>
      <c r="B462" s="57" t="s">
        <v>1493</v>
      </c>
      <c r="C462" s="32" t="s">
        <v>1461</v>
      </c>
      <c r="D462" s="103"/>
      <c r="E462" s="146">
        <f t="shared" si="16"/>
        <v>5833.333333333334</v>
      </c>
      <c r="F462" s="150">
        <f t="shared" si="15"/>
        <v>1166.6666666666667</v>
      </c>
      <c r="G462" s="150">
        <v>7000</v>
      </c>
    </row>
    <row r="463" spans="1:7" s="7" customFormat="1" ht="31.5">
      <c r="A463" s="78" t="s">
        <v>1822</v>
      </c>
      <c r="B463" s="57" t="s">
        <v>1496</v>
      </c>
      <c r="C463" s="32" t="s">
        <v>1461</v>
      </c>
      <c r="D463" s="103"/>
      <c r="E463" s="146">
        <f t="shared" si="16"/>
        <v>10333.333333333334</v>
      </c>
      <c r="F463" s="150">
        <f t="shared" si="15"/>
        <v>2066.666666666667</v>
      </c>
      <c r="G463" s="150">
        <v>12400</v>
      </c>
    </row>
    <row r="464" spans="1:7" s="7" customFormat="1" ht="15.75">
      <c r="A464" s="78" t="s">
        <v>1630</v>
      </c>
      <c r="B464" s="57" t="s">
        <v>1631</v>
      </c>
      <c r="C464" s="32"/>
      <c r="D464" s="103"/>
      <c r="E464" s="146"/>
      <c r="F464" s="148"/>
      <c r="G464" s="150"/>
    </row>
    <row r="465" spans="1:7" s="7" customFormat="1" ht="15.75">
      <c r="A465" s="78" t="s">
        <v>1823</v>
      </c>
      <c r="B465" s="57" t="s">
        <v>1534</v>
      </c>
      <c r="C465" s="32"/>
      <c r="D465" s="103"/>
      <c r="E465" s="146"/>
      <c r="F465" s="148"/>
      <c r="G465" s="150"/>
    </row>
    <row r="466" spans="1:7" s="7" customFormat="1" ht="31.5">
      <c r="A466" s="78" t="s">
        <v>1824</v>
      </c>
      <c r="B466" s="57" t="s">
        <v>1493</v>
      </c>
      <c r="C466" s="32" t="s">
        <v>1461</v>
      </c>
      <c r="D466" s="103"/>
      <c r="E466" s="146">
        <f t="shared" si="16"/>
        <v>5000</v>
      </c>
      <c r="F466" s="150">
        <f t="shared" si="15"/>
        <v>1000</v>
      </c>
      <c r="G466" s="150">
        <v>6000</v>
      </c>
    </row>
    <row r="467" spans="1:7" s="7" customFormat="1" ht="31.5">
      <c r="A467" s="78" t="s">
        <v>1825</v>
      </c>
      <c r="B467" s="57" t="s">
        <v>1496</v>
      </c>
      <c r="C467" s="32" t="s">
        <v>1461</v>
      </c>
      <c r="D467" s="103"/>
      <c r="E467" s="146">
        <f t="shared" si="16"/>
        <v>8750</v>
      </c>
      <c r="F467" s="150">
        <f>E467*0.2</f>
        <v>1750</v>
      </c>
      <c r="G467" s="150">
        <v>10500</v>
      </c>
    </row>
    <row r="468" spans="1:7" s="7" customFormat="1" ht="15.75">
      <c r="A468" s="78" t="s">
        <v>1826</v>
      </c>
      <c r="B468" s="57" t="s">
        <v>1632</v>
      </c>
      <c r="C468" s="32"/>
      <c r="D468" s="103"/>
      <c r="E468" s="146"/>
      <c r="F468" s="148"/>
      <c r="G468" s="150"/>
    </row>
    <row r="469" spans="1:7" s="7" customFormat="1" ht="31.5">
      <c r="A469" s="78" t="s">
        <v>1827</v>
      </c>
      <c r="B469" s="57" t="s">
        <v>1493</v>
      </c>
      <c r="C469" s="32" t="s">
        <v>1461</v>
      </c>
      <c r="D469" s="103"/>
      <c r="E469" s="146">
        <f t="shared" si="16"/>
        <v>5416.666666666667</v>
      </c>
      <c r="F469" s="150">
        <f aca="true" t="shared" si="17" ref="F469:F532">E469*0.2</f>
        <v>1083.3333333333335</v>
      </c>
      <c r="G469" s="150">
        <v>6500</v>
      </c>
    </row>
    <row r="470" spans="1:7" s="7" customFormat="1" ht="31.5">
      <c r="A470" s="78" t="s">
        <v>1828</v>
      </c>
      <c r="B470" s="57" t="s">
        <v>1496</v>
      </c>
      <c r="C470" s="32" t="s">
        <v>1461</v>
      </c>
      <c r="D470" s="103"/>
      <c r="E470" s="146">
        <f t="shared" si="16"/>
        <v>9000</v>
      </c>
      <c r="F470" s="150">
        <v>1800</v>
      </c>
      <c r="G470" s="150">
        <v>10800</v>
      </c>
    </row>
    <row r="471" spans="1:7" s="7" customFormat="1" ht="15.75">
      <c r="A471" s="78" t="s">
        <v>1829</v>
      </c>
      <c r="B471" s="57" t="s">
        <v>1625</v>
      </c>
      <c r="C471" s="32"/>
      <c r="D471" s="103"/>
      <c r="E471" s="146"/>
      <c r="F471" s="148"/>
      <c r="G471" s="148"/>
    </row>
    <row r="472" spans="1:7" s="7" customFormat="1" ht="31.5">
      <c r="A472" s="78" t="s">
        <v>1830</v>
      </c>
      <c r="B472" s="57" t="s">
        <v>1493</v>
      </c>
      <c r="C472" s="32" t="s">
        <v>1461</v>
      </c>
      <c r="D472" s="103"/>
      <c r="E472" s="146">
        <f t="shared" si="16"/>
        <v>5833.333333333334</v>
      </c>
      <c r="F472" s="150">
        <f t="shared" si="17"/>
        <v>1166.6666666666667</v>
      </c>
      <c r="G472" s="150">
        <v>7000</v>
      </c>
    </row>
    <row r="473" spans="1:7" s="7" customFormat="1" ht="31.5">
      <c r="A473" s="78" t="s">
        <v>1831</v>
      </c>
      <c r="B473" s="57" t="s">
        <v>1496</v>
      </c>
      <c r="C473" s="32" t="s">
        <v>1461</v>
      </c>
      <c r="D473" s="103"/>
      <c r="E473" s="146">
        <f t="shared" si="16"/>
        <v>9250</v>
      </c>
      <c r="F473" s="150">
        <f t="shared" si="17"/>
        <v>1850</v>
      </c>
      <c r="G473" s="150">
        <v>11100</v>
      </c>
    </row>
    <row r="474" spans="1:7" s="7" customFormat="1" ht="15.75">
      <c r="A474" s="78" t="s">
        <v>1832</v>
      </c>
      <c r="B474" s="57" t="s">
        <v>1543</v>
      </c>
      <c r="C474" s="32" t="s">
        <v>1461</v>
      </c>
      <c r="D474" s="103"/>
      <c r="E474" s="146"/>
      <c r="F474" s="148"/>
      <c r="G474" s="150"/>
    </row>
    <row r="475" spans="1:7" s="7" customFormat="1" ht="31.5">
      <c r="A475" s="78" t="s">
        <v>1833</v>
      </c>
      <c r="B475" s="57" t="s">
        <v>1493</v>
      </c>
      <c r="C475" s="32" t="s">
        <v>1461</v>
      </c>
      <c r="D475" s="103"/>
      <c r="E475" s="146">
        <f t="shared" si="16"/>
        <v>6666.666666666667</v>
      </c>
      <c r="F475" s="150">
        <f t="shared" si="17"/>
        <v>1333.3333333333335</v>
      </c>
      <c r="G475" s="150">
        <v>8000</v>
      </c>
    </row>
    <row r="476" spans="1:7" s="7" customFormat="1" ht="31.5">
      <c r="A476" s="78" t="s">
        <v>1834</v>
      </c>
      <c r="B476" s="57" t="s">
        <v>1496</v>
      </c>
      <c r="C476" s="32" t="s">
        <v>1461</v>
      </c>
      <c r="D476" s="103"/>
      <c r="E476" s="146">
        <f t="shared" si="16"/>
        <v>10333.333333333334</v>
      </c>
      <c r="F476" s="150">
        <f t="shared" si="17"/>
        <v>2066.666666666667</v>
      </c>
      <c r="G476" s="150">
        <v>12400</v>
      </c>
    </row>
    <row r="477" spans="1:7" s="7" customFormat="1" ht="15.75">
      <c r="A477" s="78" t="s">
        <v>1633</v>
      </c>
      <c r="B477" s="57" t="s">
        <v>1634</v>
      </c>
      <c r="C477" s="32"/>
      <c r="D477" s="103"/>
      <c r="E477" s="146"/>
      <c r="F477" s="148"/>
      <c r="G477" s="150"/>
    </row>
    <row r="478" spans="1:7" s="7" customFormat="1" ht="15.75">
      <c r="A478" s="78" t="s">
        <v>1835</v>
      </c>
      <c r="B478" s="57" t="s">
        <v>1534</v>
      </c>
      <c r="C478" s="32"/>
      <c r="D478" s="103"/>
      <c r="E478" s="146"/>
      <c r="F478" s="148"/>
      <c r="G478" s="150"/>
    </row>
    <row r="479" spans="1:7" s="7" customFormat="1" ht="31.5">
      <c r="A479" s="78" t="s">
        <v>1836</v>
      </c>
      <c r="B479" s="57" t="s">
        <v>1493</v>
      </c>
      <c r="C479" s="32" t="s">
        <v>1461</v>
      </c>
      <c r="D479" s="103"/>
      <c r="E479" s="146">
        <f t="shared" si="16"/>
        <v>5000</v>
      </c>
      <c r="F479" s="150">
        <f t="shared" si="17"/>
        <v>1000</v>
      </c>
      <c r="G479" s="150">
        <v>6000</v>
      </c>
    </row>
    <row r="480" spans="1:7" s="7" customFormat="1" ht="31.5">
      <c r="A480" s="78" t="s">
        <v>1837</v>
      </c>
      <c r="B480" s="57" t="s">
        <v>1496</v>
      </c>
      <c r="C480" s="32" t="s">
        <v>1461</v>
      </c>
      <c r="D480" s="103"/>
      <c r="E480" s="146">
        <f t="shared" si="16"/>
        <v>9375</v>
      </c>
      <c r="F480" s="150">
        <f t="shared" si="17"/>
        <v>1875</v>
      </c>
      <c r="G480" s="150">
        <v>11250</v>
      </c>
    </row>
    <row r="481" spans="1:7" s="7" customFormat="1" ht="15.75">
      <c r="A481" s="78" t="s">
        <v>1838</v>
      </c>
      <c r="B481" s="57" t="s">
        <v>1536</v>
      </c>
      <c r="C481" s="32"/>
      <c r="D481" s="103"/>
      <c r="E481" s="146"/>
      <c r="F481" s="148"/>
      <c r="G481" s="150"/>
    </row>
    <row r="482" spans="1:7" s="7" customFormat="1" ht="31.5">
      <c r="A482" s="78" t="s">
        <v>1839</v>
      </c>
      <c r="B482" s="57" t="s">
        <v>1493</v>
      </c>
      <c r="C482" s="32" t="s">
        <v>1461</v>
      </c>
      <c r="D482" s="103"/>
      <c r="E482" s="146">
        <f t="shared" si="16"/>
        <v>5416.666666666667</v>
      </c>
      <c r="F482" s="150">
        <f t="shared" si="17"/>
        <v>1083.3333333333335</v>
      </c>
      <c r="G482" s="150">
        <v>6500</v>
      </c>
    </row>
    <row r="483" spans="1:7" s="7" customFormat="1" ht="31.5">
      <c r="A483" s="78" t="s">
        <v>1840</v>
      </c>
      <c r="B483" s="57" t="s">
        <v>1496</v>
      </c>
      <c r="C483" s="32" t="s">
        <v>1461</v>
      </c>
      <c r="D483" s="103"/>
      <c r="E483" s="146">
        <f t="shared" si="16"/>
        <v>10000</v>
      </c>
      <c r="F483" s="150">
        <f t="shared" si="17"/>
        <v>2000</v>
      </c>
      <c r="G483" s="150">
        <v>12000</v>
      </c>
    </row>
    <row r="484" spans="1:7" s="7" customFormat="1" ht="15.75">
      <c r="A484" s="78" t="s">
        <v>1841</v>
      </c>
      <c r="B484" s="57" t="s">
        <v>1549</v>
      </c>
      <c r="C484" s="32"/>
      <c r="D484" s="103"/>
      <c r="E484" s="146"/>
      <c r="F484" s="148"/>
      <c r="G484" s="150"/>
    </row>
    <row r="485" spans="1:7" s="7" customFormat="1" ht="31.5">
      <c r="A485" s="78" t="s">
        <v>1842</v>
      </c>
      <c r="B485" s="57" t="s">
        <v>1493</v>
      </c>
      <c r="C485" s="32" t="s">
        <v>1461</v>
      </c>
      <c r="D485" s="103"/>
      <c r="E485" s="146">
        <f t="shared" si="16"/>
        <v>5833.333333333334</v>
      </c>
      <c r="F485" s="150">
        <f t="shared" si="17"/>
        <v>1166.6666666666667</v>
      </c>
      <c r="G485" s="150">
        <v>7000</v>
      </c>
    </row>
    <row r="486" spans="1:7" s="7" customFormat="1" ht="31.5">
      <c r="A486" s="78" t="s">
        <v>1843</v>
      </c>
      <c r="B486" s="57" t="s">
        <v>1496</v>
      </c>
      <c r="C486" s="32" t="s">
        <v>1461</v>
      </c>
      <c r="D486" s="103"/>
      <c r="E486" s="146">
        <f t="shared" si="16"/>
        <v>10375</v>
      </c>
      <c r="F486" s="150">
        <f t="shared" si="17"/>
        <v>2075</v>
      </c>
      <c r="G486" s="150">
        <v>12450</v>
      </c>
    </row>
    <row r="487" spans="1:7" s="7" customFormat="1" ht="15.75">
      <c r="A487" s="78" t="s">
        <v>1844</v>
      </c>
      <c r="B487" s="57" t="s">
        <v>1543</v>
      </c>
      <c r="C487" s="32"/>
      <c r="D487" s="103"/>
      <c r="E487" s="146"/>
      <c r="F487" s="148"/>
      <c r="G487" s="150"/>
    </row>
    <row r="488" spans="1:7" s="7" customFormat="1" ht="31.5">
      <c r="A488" s="78" t="s">
        <v>1845</v>
      </c>
      <c r="B488" s="57" t="s">
        <v>1493</v>
      </c>
      <c r="C488" s="32" t="s">
        <v>1461</v>
      </c>
      <c r="D488" s="103"/>
      <c r="E488" s="146">
        <f t="shared" si="16"/>
        <v>6666.666666666667</v>
      </c>
      <c r="F488" s="150">
        <f t="shared" si="17"/>
        <v>1333.3333333333335</v>
      </c>
      <c r="G488" s="150">
        <v>8000</v>
      </c>
    </row>
    <row r="489" spans="1:7" s="7" customFormat="1" ht="31.5">
      <c r="A489" s="78" t="s">
        <v>1846</v>
      </c>
      <c r="B489" s="57" t="s">
        <v>1496</v>
      </c>
      <c r="C489" s="32" t="s">
        <v>1461</v>
      </c>
      <c r="D489" s="103"/>
      <c r="E489" s="146">
        <f t="shared" si="16"/>
        <v>11083.333333333334</v>
      </c>
      <c r="F489" s="150">
        <f t="shared" si="17"/>
        <v>2216.666666666667</v>
      </c>
      <c r="G489" s="150">
        <v>13300</v>
      </c>
    </row>
    <row r="490" spans="1:7" s="7" customFormat="1" ht="15.75">
      <c r="A490" s="78" t="s">
        <v>1635</v>
      </c>
      <c r="B490" s="57" t="s">
        <v>1636</v>
      </c>
      <c r="C490" s="32"/>
      <c r="D490" s="103"/>
      <c r="E490" s="146"/>
      <c r="F490" s="148"/>
      <c r="G490" s="150"/>
    </row>
    <row r="491" spans="1:7" s="7" customFormat="1" ht="15.75">
      <c r="A491" s="78" t="s">
        <v>1847</v>
      </c>
      <c r="B491" s="57" t="s">
        <v>1534</v>
      </c>
      <c r="C491" s="32"/>
      <c r="D491" s="103"/>
      <c r="E491" s="146"/>
      <c r="F491" s="148"/>
      <c r="G491" s="150"/>
    </row>
    <row r="492" spans="1:7" s="7" customFormat="1" ht="31.5">
      <c r="A492" s="78" t="s">
        <v>1848</v>
      </c>
      <c r="B492" s="57" t="s">
        <v>1493</v>
      </c>
      <c r="C492" s="32" t="s">
        <v>1461</v>
      </c>
      <c r="D492" s="103"/>
      <c r="E492" s="146">
        <f t="shared" si="16"/>
        <v>5000</v>
      </c>
      <c r="F492" s="150">
        <f t="shared" si="17"/>
        <v>1000</v>
      </c>
      <c r="G492" s="150">
        <v>6000</v>
      </c>
    </row>
    <row r="493" spans="1:7" s="7" customFormat="1" ht="31.5">
      <c r="A493" s="78" t="s">
        <v>1849</v>
      </c>
      <c r="B493" s="57" t="s">
        <v>1496</v>
      </c>
      <c r="C493" s="32" t="s">
        <v>1461</v>
      </c>
      <c r="D493" s="103"/>
      <c r="E493" s="146">
        <f t="shared" si="16"/>
        <v>8750</v>
      </c>
      <c r="F493" s="150">
        <f t="shared" si="17"/>
        <v>1750</v>
      </c>
      <c r="G493" s="150">
        <v>10500</v>
      </c>
    </row>
    <row r="494" spans="1:7" s="7" customFormat="1" ht="15.75">
      <c r="A494" s="78" t="s">
        <v>1850</v>
      </c>
      <c r="B494" s="57" t="s">
        <v>1637</v>
      </c>
      <c r="C494" s="32"/>
      <c r="D494" s="103"/>
      <c r="E494" s="146"/>
      <c r="F494" s="148"/>
      <c r="G494" s="148"/>
    </row>
    <row r="495" spans="1:7" s="7" customFormat="1" ht="31.5">
      <c r="A495" s="78" t="s">
        <v>1851</v>
      </c>
      <c r="B495" s="57" t="s">
        <v>1493</v>
      </c>
      <c r="C495" s="32" t="s">
        <v>1461</v>
      </c>
      <c r="D495" s="103"/>
      <c r="E495" s="146">
        <f t="shared" si="16"/>
        <v>5416.666666666667</v>
      </c>
      <c r="F495" s="150">
        <f t="shared" si="17"/>
        <v>1083.3333333333335</v>
      </c>
      <c r="G495" s="150">
        <v>6500</v>
      </c>
    </row>
    <row r="496" spans="1:7" s="7" customFormat="1" ht="31.5">
      <c r="A496" s="78" t="s">
        <v>1852</v>
      </c>
      <c r="B496" s="57" t="s">
        <v>1496</v>
      </c>
      <c r="C496" s="32" t="s">
        <v>1461</v>
      </c>
      <c r="D496" s="103"/>
      <c r="E496" s="146">
        <f t="shared" si="16"/>
        <v>9000</v>
      </c>
      <c r="F496" s="150">
        <f t="shared" si="17"/>
        <v>1800</v>
      </c>
      <c r="G496" s="150">
        <v>10800</v>
      </c>
    </row>
    <row r="497" spans="1:7" s="7" customFormat="1" ht="15.75">
      <c r="A497" s="78" t="s">
        <v>1853</v>
      </c>
      <c r="B497" s="57" t="s">
        <v>1549</v>
      </c>
      <c r="C497" s="32"/>
      <c r="D497" s="103"/>
      <c r="E497" s="146"/>
      <c r="F497" s="148"/>
      <c r="G497" s="150"/>
    </row>
    <row r="498" spans="1:7" s="7" customFormat="1" ht="31.5">
      <c r="A498" s="78" t="s">
        <v>1854</v>
      </c>
      <c r="B498" s="57" t="s">
        <v>1493</v>
      </c>
      <c r="C498" s="32" t="s">
        <v>1461</v>
      </c>
      <c r="D498" s="103"/>
      <c r="E498" s="146">
        <f t="shared" si="16"/>
        <v>5833.333333333334</v>
      </c>
      <c r="F498" s="150">
        <f t="shared" si="17"/>
        <v>1166.6666666666667</v>
      </c>
      <c r="G498" s="150">
        <v>7000</v>
      </c>
    </row>
    <row r="499" spans="1:7" s="7" customFormat="1" ht="31.5">
      <c r="A499" s="78" t="s">
        <v>1855</v>
      </c>
      <c r="B499" s="57" t="s">
        <v>1496</v>
      </c>
      <c r="C499" s="32" t="s">
        <v>1461</v>
      </c>
      <c r="D499" s="103"/>
      <c r="E499" s="146">
        <f t="shared" si="16"/>
        <v>10000</v>
      </c>
      <c r="F499" s="150">
        <f t="shared" si="17"/>
        <v>2000</v>
      </c>
      <c r="G499" s="150">
        <v>12000</v>
      </c>
    </row>
    <row r="500" spans="1:7" s="7" customFormat="1" ht="15.75">
      <c r="A500" s="78" t="s">
        <v>1856</v>
      </c>
      <c r="B500" s="57" t="s">
        <v>1543</v>
      </c>
      <c r="C500" s="32"/>
      <c r="D500" s="103"/>
      <c r="E500" s="146"/>
      <c r="F500" s="148"/>
      <c r="G500" s="150"/>
    </row>
    <row r="501" spans="1:7" s="7" customFormat="1" ht="31.5">
      <c r="A501" s="78" t="s">
        <v>1857</v>
      </c>
      <c r="B501" s="57" t="s">
        <v>1493</v>
      </c>
      <c r="C501" s="32" t="s">
        <v>1461</v>
      </c>
      <c r="D501" s="103"/>
      <c r="E501" s="146">
        <f t="shared" si="16"/>
        <v>6666.666666666667</v>
      </c>
      <c r="F501" s="150">
        <f t="shared" si="17"/>
        <v>1333.3333333333335</v>
      </c>
      <c r="G501" s="150">
        <v>8000</v>
      </c>
    </row>
    <row r="502" spans="1:7" s="7" customFormat="1" ht="31.5">
      <c r="A502" s="78" t="s">
        <v>1858</v>
      </c>
      <c r="B502" s="57" t="s">
        <v>1496</v>
      </c>
      <c r="C502" s="32" t="s">
        <v>1461</v>
      </c>
      <c r="D502" s="103"/>
      <c r="E502" s="146">
        <f t="shared" si="16"/>
        <v>10333.333333333334</v>
      </c>
      <c r="F502" s="150">
        <f t="shared" si="17"/>
        <v>2066.666666666667</v>
      </c>
      <c r="G502" s="150">
        <v>12400</v>
      </c>
    </row>
    <row r="503" spans="1:7" s="7" customFormat="1" ht="15.75">
      <c r="A503" s="78" t="s">
        <v>1638</v>
      </c>
      <c r="B503" s="57" t="s">
        <v>1639</v>
      </c>
      <c r="C503" s="32"/>
      <c r="D503" s="103"/>
      <c r="E503" s="146"/>
      <c r="F503" s="148"/>
      <c r="G503" s="150"/>
    </row>
    <row r="504" spans="1:7" s="7" customFormat="1" ht="15.75">
      <c r="A504" s="78" t="s">
        <v>1859</v>
      </c>
      <c r="B504" s="57" t="s">
        <v>1534</v>
      </c>
      <c r="C504" s="32"/>
      <c r="D504" s="103"/>
      <c r="E504" s="146"/>
      <c r="F504" s="148"/>
      <c r="G504" s="150"/>
    </row>
    <row r="505" spans="1:7" s="7" customFormat="1" ht="31.5">
      <c r="A505" s="78" t="s">
        <v>1860</v>
      </c>
      <c r="B505" s="57" t="s">
        <v>1493</v>
      </c>
      <c r="C505" s="32" t="s">
        <v>1461</v>
      </c>
      <c r="D505" s="103"/>
      <c r="E505" s="146">
        <f t="shared" si="16"/>
        <v>5000</v>
      </c>
      <c r="F505" s="150">
        <f t="shared" si="17"/>
        <v>1000</v>
      </c>
      <c r="G505" s="150">
        <v>6000</v>
      </c>
    </row>
    <row r="506" spans="1:7" s="7" customFormat="1" ht="31.5">
      <c r="A506" s="78" t="s">
        <v>1861</v>
      </c>
      <c r="B506" s="57" t="s">
        <v>1496</v>
      </c>
      <c r="C506" s="32" t="s">
        <v>1461</v>
      </c>
      <c r="D506" s="103"/>
      <c r="E506" s="146">
        <f t="shared" si="16"/>
        <v>8750</v>
      </c>
      <c r="F506" s="150">
        <f t="shared" si="17"/>
        <v>1750</v>
      </c>
      <c r="G506" s="150">
        <v>10500</v>
      </c>
    </row>
    <row r="507" spans="1:7" s="7" customFormat="1" ht="15.75">
      <c r="A507" s="78" t="s">
        <v>1862</v>
      </c>
      <c r="B507" s="57" t="s">
        <v>1536</v>
      </c>
      <c r="C507" s="32"/>
      <c r="D507" s="103"/>
      <c r="E507" s="146"/>
      <c r="F507" s="148"/>
      <c r="G507" s="150"/>
    </row>
    <row r="508" spans="1:7" s="7" customFormat="1" ht="31.5">
      <c r="A508" s="78" t="s">
        <v>1863</v>
      </c>
      <c r="B508" s="57" t="s">
        <v>1493</v>
      </c>
      <c r="C508" s="32" t="s">
        <v>1461</v>
      </c>
      <c r="D508" s="103"/>
      <c r="E508" s="146">
        <f t="shared" si="16"/>
        <v>5416.666666666667</v>
      </c>
      <c r="F508" s="150">
        <f t="shared" si="17"/>
        <v>1083.3333333333335</v>
      </c>
      <c r="G508" s="150">
        <v>6500</v>
      </c>
    </row>
    <row r="509" spans="1:7" s="7" customFormat="1" ht="31.5">
      <c r="A509" s="78" t="s">
        <v>1864</v>
      </c>
      <c r="B509" s="57" t="s">
        <v>1496</v>
      </c>
      <c r="C509" s="32" t="s">
        <v>1461</v>
      </c>
      <c r="D509" s="103"/>
      <c r="E509" s="146">
        <f t="shared" si="16"/>
        <v>9000</v>
      </c>
      <c r="F509" s="150">
        <f t="shared" si="17"/>
        <v>1800</v>
      </c>
      <c r="G509" s="150">
        <v>10800</v>
      </c>
    </row>
    <row r="510" spans="1:7" s="7" customFormat="1" ht="15.75">
      <c r="A510" s="78" t="s">
        <v>1865</v>
      </c>
      <c r="B510" s="57" t="s">
        <v>1549</v>
      </c>
      <c r="C510" s="32"/>
      <c r="D510" s="103"/>
      <c r="E510" s="146"/>
      <c r="F510" s="148"/>
      <c r="G510" s="150"/>
    </row>
    <row r="511" spans="1:7" s="7" customFormat="1" ht="31.5">
      <c r="A511" s="78" t="s">
        <v>1866</v>
      </c>
      <c r="B511" s="57" t="s">
        <v>1493</v>
      </c>
      <c r="C511" s="32" t="s">
        <v>1461</v>
      </c>
      <c r="D511" s="103"/>
      <c r="E511" s="146">
        <f t="shared" si="16"/>
        <v>5833.333333333334</v>
      </c>
      <c r="F511" s="150">
        <f t="shared" si="17"/>
        <v>1166.6666666666667</v>
      </c>
      <c r="G511" s="150">
        <v>7000</v>
      </c>
    </row>
    <row r="512" spans="1:7" s="7" customFormat="1" ht="31.5">
      <c r="A512" s="78" t="s">
        <v>1867</v>
      </c>
      <c r="B512" s="57" t="s">
        <v>1496</v>
      </c>
      <c r="C512" s="32" t="s">
        <v>1461</v>
      </c>
      <c r="D512" s="103"/>
      <c r="E512" s="146">
        <f t="shared" si="16"/>
        <v>9250</v>
      </c>
      <c r="F512" s="150">
        <f t="shared" si="17"/>
        <v>1850</v>
      </c>
      <c r="G512" s="150">
        <v>11100</v>
      </c>
    </row>
    <row r="513" spans="1:7" s="7" customFormat="1" ht="15.75">
      <c r="A513" s="78" t="s">
        <v>1868</v>
      </c>
      <c r="B513" s="57" t="s">
        <v>1543</v>
      </c>
      <c r="C513" s="32"/>
      <c r="D513" s="103"/>
      <c r="E513" s="146">
        <f t="shared" si="16"/>
        <v>0</v>
      </c>
      <c r="F513" s="148">
        <f t="shared" si="17"/>
        <v>0</v>
      </c>
      <c r="G513" s="150"/>
    </row>
    <row r="514" spans="1:7" s="7" customFormat="1" ht="31.5">
      <c r="A514" s="78" t="s">
        <v>1869</v>
      </c>
      <c r="B514" s="57" t="s">
        <v>1493</v>
      </c>
      <c r="C514" s="32" t="s">
        <v>1461</v>
      </c>
      <c r="D514" s="103"/>
      <c r="E514" s="146">
        <f t="shared" si="16"/>
        <v>6666.666666666667</v>
      </c>
      <c r="F514" s="150">
        <f t="shared" si="17"/>
        <v>1333.3333333333335</v>
      </c>
      <c r="G514" s="150">
        <v>8000</v>
      </c>
    </row>
    <row r="515" spans="1:7" s="7" customFormat="1" ht="31.5">
      <c r="A515" s="78" t="s">
        <v>1870</v>
      </c>
      <c r="B515" s="57" t="s">
        <v>1496</v>
      </c>
      <c r="C515" s="32" t="s">
        <v>1461</v>
      </c>
      <c r="D515" s="103"/>
      <c r="E515" s="146">
        <f t="shared" si="16"/>
        <v>10333.333333333334</v>
      </c>
      <c r="F515" s="150">
        <f t="shared" si="17"/>
        <v>2066.666666666667</v>
      </c>
      <c r="G515" s="150">
        <v>12400</v>
      </c>
    </row>
    <row r="516" spans="1:7" s="7" customFormat="1" ht="15.75">
      <c r="A516" s="78" t="s">
        <v>1640</v>
      </c>
      <c r="B516" s="57" t="s">
        <v>1641</v>
      </c>
      <c r="C516" s="32"/>
      <c r="D516" s="103"/>
      <c r="E516" s="146"/>
      <c r="F516" s="148"/>
      <c r="G516" s="148"/>
    </row>
    <row r="517" spans="1:7" s="7" customFormat="1" ht="15.75">
      <c r="A517" s="78" t="s">
        <v>1871</v>
      </c>
      <c r="B517" s="57" t="s">
        <v>1534</v>
      </c>
      <c r="C517" s="32"/>
      <c r="D517" s="103"/>
      <c r="E517" s="146"/>
      <c r="F517" s="148"/>
      <c r="G517" s="148"/>
    </row>
    <row r="518" spans="1:7" s="7" customFormat="1" ht="31.5">
      <c r="A518" s="78" t="s">
        <v>1873</v>
      </c>
      <c r="B518" s="57" t="s">
        <v>1493</v>
      </c>
      <c r="C518" s="32" t="s">
        <v>1461</v>
      </c>
      <c r="D518" s="103"/>
      <c r="E518" s="146">
        <f aca="true" t="shared" si="18" ref="E518:E580">G518/1.2</f>
        <v>5000</v>
      </c>
      <c r="F518" s="150">
        <f t="shared" si="17"/>
        <v>1000</v>
      </c>
      <c r="G518" s="150">
        <v>6000</v>
      </c>
    </row>
    <row r="519" spans="1:7" s="7" customFormat="1" ht="31.5">
      <c r="A519" s="78" t="s">
        <v>1874</v>
      </c>
      <c r="B519" s="57" t="s">
        <v>1496</v>
      </c>
      <c r="C519" s="32" t="s">
        <v>1461</v>
      </c>
      <c r="D519" s="103"/>
      <c r="E519" s="146">
        <f t="shared" si="18"/>
        <v>8750</v>
      </c>
      <c r="F519" s="150">
        <f t="shared" si="17"/>
        <v>1750</v>
      </c>
      <c r="G519" s="150">
        <v>10500</v>
      </c>
    </row>
    <row r="520" spans="1:7" s="7" customFormat="1" ht="15.75">
      <c r="A520" s="78" t="s">
        <v>1872</v>
      </c>
      <c r="B520" s="57" t="s">
        <v>1536</v>
      </c>
      <c r="C520" s="32"/>
      <c r="D520" s="103"/>
      <c r="E520" s="146"/>
      <c r="F520" s="148"/>
      <c r="G520" s="150"/>
    </row>
    <row r="521" spans="1:7" s="7" customFormat="1" ht="31.5">
      <c r="A521" s="78" t="s">
        <v>1875</v>
      </c>
      <c r="B521" s="57" t="s">
        <v>1493</v>
      </c>
      <c r="C521" s="32" t="s">
        <v>1461</v>
      </c>
      <c r="D521" s="103"/>
      <c r="E521" s="146">
        <f t="shared" si="18"/>
        <v>5416.666666666667</v>
      </c>
      <c r="F521" s="150">
        <f t="shared" si="17"/>
        <v>1083.3333333333335</v>
      </c>
      <c r="G521" s="150">
        <v>6500</v>
      </c>
    </row>
    <row r="522" spans="1:7" s="7" customFormat="1" ht="31.5">
      <c r="A522" s="78" t="s">
        <v>1876</v>
      </c>
      <c r="B522" s="57" t="s">
        <v>1496</v>
      </c>
      <c r="C522" s="32" t="s">
        <v>1461</v>
      </c>
      <c r="D522" s="103"/>
      <c r="E522" s="146">
        <f t="shared" si="18"/>
        <v>9000</v>
      </c>
      <c r="F522" s="150">
        <f t="shared" si="17"/>
        <v>1800</v>
      </c>
      <c r="G522" s="150">
        <v>10800</v>
      </c>
    </row>
    <row r="523" spans="1:7" s="7" customFormat="1" ht="15.75">
      <c r="A523" s="78" t="s">
        <v>1877</v>
      </c>
      <c r="B523" s="57" t="s">
        <v>1549</v>
      </c>
      <c r="C523" s="32"/>
      <c r="D523" s="103"/>
      <c r="E523" s="152"/>
      <c r="F523" s="151"/>
      <c r="G523" s="151"/>
    </row>
    <row r="524" spans="1:7" s="7" customFormat="1" ht="31.5">
      <c r="A524" s="78" t="s">
        <v>1878</v>
      </c>
      <c r="B524" s="57" t="s">
        <v>1493</v>
      </c>
      <c r="C524" s="32" t="s">
        <v>1461</v>
      </c>
      <c r="D524" s="103"/>
      <c r="E524" s="146">
        <f t="shared" si="18"/>
        <v>5833.333333333334</v>
      </c>
      <c r="F524" s="150">
        <f t="shared" si="17"/>
        <v>1166.6666666666667</v>
      </c>
      <c r="G524" s="150">
        <v>7000</v>
      </c>
    </row>
    <row r="525" spans="1:7" s="7" customFormat="1" ht="31.5">
      <c r="A525" s="78" t="s">
        <v>1879</v>
      </c>
      <c r="B525" s="57" t="s">
        <v>1496</v>
      </c>
      <c r="C525" s="32" t="s">
        <v>1461</v>
      </c>
      <c r="D525" s="103"/>
      <c r="E525" s="146">
        <f t="shared" si="18"/>
        <v>9250</v>
      </c>
      <c r="F525" s="150">
        <f t="shared" si="17"/>
        <v>1850</v>
      </c>
      <c r="G525" s="150">
        <v>11100</v>
      </c>
    </row>
    <row r="526" spans="1:7" s="7" customFormat="1" ht="15.75">
      <c r="A526" s="78" t="s">
        <v>1880</v>
      </c>
      <c r="B526" s="57" t="s">
        <v>1543</v>
      </c>
      <c r="C526" s="32"/>
      <c r="D526" s="103"/>
      <c r="E526" s="146"/>
      <c r="F526" s="148"/>
      <c r="G526" s="150"/>
    </row>
    <row r="527" spans="1:7" s="7" customFormat="1" ht="31.5">
      <c r="A527" s="78" t="s">
        <v>1881</v>
      </c>
      <c r="B527" s="57" t="s">
        <v>1493</v>
      </c>
      <c r="C527" s="32" t="s">
        <v>1461</v>
      </c>
      <c r="D527" s="103"/>
      <c r="E527" s="146">
        <f t="shared" si="18"/>
        <v>6666.666666666667</v>
      </c>
      <c r="F527" s="150">
        <f t="shared" si="17"/>
        <v>1333.3333333333335</v>
      </c>
      <c r="G527" s="150">
        <v>8000</v>
      </c>
    </row>
    <row r="528" spans="1:7" s="7" customFormat="1" ht="31.5">
      <c r="A528" s="78" t="s">
        <v>1882</v>
      </c>
      <c r="B528" s="57" t="s">
        <v>1496</v>
      </c>
      <c r="C528" s="32" t="s">
        <v>1461</v>
      </c>
      <c r="D528" s="103"/>
      <c r="E528" s="146">
        <f t="shared" si="18"/>
        <v>10333.333333333334</v>
      </c>
      <c r="F528" s="150">
        <f t="shared" si="17"/>
        <v>2066.666666666667</v>
      </c>
      <c r="G528" s="150">
        <v>12400</v>
      </c>
    </row>
    <row r="529" spans="1:7" s="7" customFormat="1" ht="15.75">
      <c r="A529" s="78" t="s">
        <v>1642</v>
      </c>
      <c r="B529" s="57" t="s">
        <v>1643</v>
      </c>
      <c r="C529" s="32"/>
      <c r="D529" s="103"/>
      <c r="E529" s="146"/>
      <c r="F529" s="148"/>
      <c r="G529" s="150"/>
    </row>
    <row r="530" spans="1:7" s="7" customFormat="1" ht="15.75">
      <c r="A530" s="78" t="s">
        <v>1883</v>
      </c>
      <c r="B530" s="57" t="s">
        <v>1534</v>
      </c>
      <c r="C530" s="32"/>
      <c r="D530" s="103"/>
      <c r="E530" s="146"/>
      <c r="F530" s="148"/>
      <c r="G530" s="150"/>
    </row>
    <row r="531" spans="1:7" s="7" customFormat="1" ht="31.5">
      <c r="A531" s="78" t="s">
        <v>1884</v>
      </c>
      <c r="B531" s="57" t="s">
        <v>1493</v>
      </c>
      <c r="C531" s="32" t="s">
        <v>1461</v>
      </c>
      <c r="D531" s="103"/>
      <c r="E531" s="146">
        <f t="shared" si="18"/>
        <v>5000</v>
      </c>
      <c r="F531" s="150">
        <f t="shared" si="17"/>
        <v>1000</v>
      </c>
      <c r="G531" s="150">
        <v>6000</v>
      </c>
    </row>
    <row r="532" spans="1:7" s="7" customFormat="1" ht="31.5">
      <c r="A532" s="78" t="s">
        <v>1885</v>
      </c>
      <c r="B532" s="57" t="s">
        <v>1496</v>
      </c>
      <c r="C532" s="32" t="s">
        <v>1461</v>
      </c>
      <c r="D532" s="103"/>
      <c r="E532" s="146">
        <f t="shared" si="18"/>
        <v>8750</v>
      </c>
      <c r="F532" s="150">
        <f t="shared" si="17"/>
        <v>1750</v>
      </c>
      <c r="G532" s="150">
        <v>10500</v>
      </c>
    </row>
    <row r="533" spans="1:7" s="7" customFormat="1" ht="15.75">
      <c r="A533" s="78" t="s">
        <v>1886</v>
      </c>
      <c r="B533" s="57" t="s">
        <v>1536</v>
      </c>
      <c r="C533" s="32"/>
      <c r="D533" s="103"/>
      <c r="E533" s="146"/>
      <c r="F533" s="148"/>
      <c r="G533" s="150"/>
    </row>
    <row r="534" spans="1:7" s="7" customFormat="1" ht="31.5">
      <c r="A534" s="78" t="s">
        <v>1887</v>
      </c>
      <c r="B534" s="57" t="s">
        <v>1493</v>
      </c>
      <c r="C534" s="32" t="s">
        <v>1461</v>
      </c>
      <c r="D534" s="103"/>
      <c r="E534" s="146">
        <f t="shared" si="18"/>
        <v>5416.666666666667</v>
      </c>
      <c r="F534" s="150">
        <f aca="true" t="shared" si="19" ref="F534:F596">E534*0.2</f>
        <v>1083.3333333333335</v>
      </c>
      <c r="G534" s="150">
        <v>6500</v>
      </c>
    </row>
    <row r="535" spans="1:7" s="7" customFormat="1" ht="31.5">
      <c r="A535" s="78" t="s">
        <v>1888</v>
      </c>
      <c r="B535" s="57" t="s">
        <v>1496</v>
      </c>
      <c r="C535" s="32" t="s">
        <v>1461</v>
      </c>
      <c r="D535" s="103"/>
      <c r="E535" s="146">
        <f t="shared" si="18"/>
        <v>9000</v>
      </c>
      <c r="F535" s="150">
        <f t="shared" si="19"/>
        <v>1800</v>
      </c>
      <c r="G535" s="150">
        <v>10800</v>
      </c>
    </row>
    <row r="536" spans="1:7" s="7" customFormat="1" ht="15.75">
      <c r="A536" s="78" t="s">
        <v>1889</v>
      </c>
      <c r="B536" s="57" t="s">
        <v>1549</v>
      </c>
      <c r="C536" s="32"/>
      <c r="D536" s="103"/>
      <c r="E536" s="146"/>
      <c r="F536" s="148"/>
      <c r="G536" s="150"/>
    </row>
    <row r="537" spans="1:7" s="7" customFormat="1" ht="31.5">
      <c r="A537" s="78" t="s">
        <v>1890</v>
      </c>
      <c r="B537" s="57" t="s">
        <v>1493</v>
      </c>
      <c r="C537" s="32" t="s">
        <v>1461</v>
      </c>
      <c r="D537" s="103"/>
      <c r="E537" s="146">
        <f t="shared" si="18"/>
        <v>5833.333333333334</v>
      </c>
      <c r="F537" s="150">
        <f t="shared" si="19"/>
        <v>1166.6666666666667</v>
      </c>
      <c r="G537" s="150">
        <v>7000</v>
      </c>
    </row>
    <row r="538" spans="1:7" s="7" customFormat="1" ht="31.5">
      <c r="A538" s="78" t="s">
        <v>1891</v>
      </c>
      <c r="B538" s="57" t="s">
        <v>1496</v>
      </c>
      <c r="C538" s="32" t="s">
        <v>1461</v>
      </c>
      <c r="D538" s="103"/>
      <c r="E538" s="146">
        <f t="shared" si="18"/>
        <v>9250</v>
      </c>
      <c r="F538" s="150">
        <f t="shared" si="19"/>
        <v>1850</v>
      </c>
      <c r="G538" s="150">
        <v>11100</v>
      </c>
    </row>
    <row r="539" spans="1:7" s="7" customFormat="1" ht="15.75">
      <c r="A539" s="78" t="s">
        <v>1892</v>
      </c>
      <c r="B539" s="57" t="s">
        <v>1543</v>
      </c>
      <c r="C539" s="32"/>
      <c r="D539" s="103"/>
      <c r="E539" s="146"/>
      <c r="F539" s="148"/>
      <c r="G539" s="150"/>
    </row>
    <row r="540" spans="1:7" s="7" customFormat="1" ht="31.5">
      <c r="A540" s="78" t="s">
        <v>1893</v>
      </c>
      <c r="B540" s="57" t="s">
        <v>1493</v>
      </c>
      <c r="C540" s="32" t="s">
        <v>1461</v>
      </c>
      <c r="D540" s="103"/>
      <c r="E540" s="146">
        <f t="shared" si="18"/>
        <v>6666.666666666667</v>
      </c>
      <c r="F540" s="150">
        <f t="shared" si="19"/>
        <v>1333.3333333333335</v>
      </c>
      <c r="G540" s="150">
        <v>8000</v>
      </c>
    </row>
    <row r="541" spans="1:7" s="7" customFormat="1" ht="31.5">
      <c r="A541" s="78" t="s">
        <v>1894</v>
      </c>
      <c r="B541" s="57" t="s">
        <v>1496</v>
      </c>
      <c r="C541" s="32" t="s">
        <v>1461</v>
      </c>
      <c r="D541" s="103"/>
      <c r="E541" s="146">
        <f t="shared" si="18"/>
        <v>10333.333333333334</v>
      </c>
      <c r="F541" s="150">
        <f t="shared" si="19"/>
        <v>2066.666666666667</v>
      </c>
      <c r="G541" s="150">
        <v>12400</v>
      </c>
    </row>
    <row r="542" spans="1:7" s="7" customFormat="1" ht="15.75">
      <c r="A542" s="78" t="s">
        <v>1644</v>
      </c>
      <c r="B542" s="57" t="s">
        <v>1645</v>
      </c>
      <c r="C542" s="32"/>
      <c r="D542" s="103"/>
      <c r="E542" s="146"/>
      <c r="F542" s="148"/>
      <c r="G542" s="148"/>
    </row>
    <row r="543" spans="1:7" s="7" customFormat="1" ht="15.75">
      <c r="A543" s="78" t="s">
        <v>1895</v>
      </c>
      <c r="B543" s="57" t="s">
        <v>1534</v>
      </c>
      <c r="C543" s="32"/>
      <c r="D543" s="103"/>
      <c r="E543" s="146"/>
      <c r="F543" s="148"/>
      <c r="G543" s="148"/>
    </row>
    <row r="544" spans="1:7" s="7" customFormat="1" ht="31.5">
      <c r="A544" s="78" t="s">
        <v>1896</v>
      </c>
      <c r="B544" s="57" t="s">
        <v>1493</v>
      </c>
      <c r="C544" s="32" t="s">
        <v>1461</v>
      </c>
      <c r="D544" s="103"/>
      <c r="E544" s="146">
        <f t="shared" si="18"/>
        <v>5000</v>
      </c>
      <c r="F544" s="150">
        <f t="shared" si="19"/>
        <v>1000</v>
      </c>
      <c r="G544" s="150">
        <v>6000</v>
      </c>
    </row>
    <row r="545" spans="1:7" s="7" customFormat="1" ht="31.5">
      <c r="A545" s="78" t="s">
        <v>1897</v>
      </c>
      <c r="B545" s="57" t="s">
        <v>1496</v>
      </c>
      <c r="C545" s="32" t="s">
        <v>1461</v>
      </c>
      <c r="D545" s="103"/>
      <c r="E545" s="146">
        <f t="shared" si="18"/>
        <v>8750</v>
      </c>
      <c r="F545" s="150">
        <f t="shared" si="19"/>
        <v>1750</v>
      </c>
      <c r="G545" s="150">
        <v>10500</v>
      </c>
    </row>
    <row r="546" spans="1:7" s="7" customFormat="1" ht="15.75">
      <c r="A546" s="78" t="s">
        <v>1898</v>
      </c>
      <c r="B546" s="57" t="s">
        <v>1536</v>
      </c>
      <c r="C546" s="32"/>
      <c r="D546" s="103"/>
      <c r="E546" s="146"/>
      <c r="F546" s="148"/>
      <c r="G546" s="150"/>
    </row>
    <row r="547" spans="1:7" s="7" customFormat="1" ht="31.5">
      <c r="A547" s="78" t="s">
        <v>1899</v>
      </c>
      <c r="B547" s="57" t="s">
        <v>1493</v>
      </c>
      <c r="C547" s="32" t="s">
        <v>1461</v>
      </c>
      <c r="D547" s="103"/>
      <c r="E547" s="146">
        <f t="shared" si="18"/>
        <v>5416.666666666667</v>
      </c>
      <c r="F547" s="150">
        <f t="shared" si="19"/>
        <v>1083.3333333333335</v>
      </c>
      <c r="G547" s="150">
        <v>6500</v>
      </c>
    </row>
    <row r="548" spans="1:7" s="7" customFormat="1" ht="31.5">
      <c r="A548" s="78" t="s">
        <v>1900</v>
      </c>
      <c r="B548" s="57" t="s">
        <v>1496</v>
      </c>
      <c r="C548" s="32" t="s">
        <v>1461</v>
      </c>
      <c r="D548" s="103"/>
      <c r="E548" s="146">
        <f t="shared" si="18"/>
        <v>9000</v>
      </c>
      <c r="F548" s="150">
        <f t="shared" si="19"/>
        <v>1800</v>
      </c>
      <c r="G548" s="150">
        <v>10800</v>
      </c>
    </row>
    <row r="549" spans="1:7" s="7" customFormat="1" ht="15.75">
      <c r="A549" s="78" t="s">
        <v>1901</v>
      </c>
      <c r="B549" s="57" t="s">
        <v>1549</v>
      </c>
      <c r="C549" s="32"/>
      <c r="D549" s="103"/>
      <c r="E549" s="146"/>
      <c r="F549" s="148"/>
      <c r="G549" s="150"/>
    </row>
    <row r="550" spans="1:7" s="7" customFormat="1" ht="31.5">
      <c r="A550" s="78" t="s">
        <v>1902</v>
      </c>
      <c r="B550" s="57" t="s">
        <v>1493</v>
      </c>
      <c r="C550" s="32" t="s">
        <v>1461</v>
      </c>
      <c r="D550" s="103"/>
      <c r="E550" s="146">
        <f t="shared" si="18"/>
        <v>5833.333333333334</v>
      </c>
      <c r="F550" s="150">
        <f t="shared" si="19"/>
        <v>1166.6666666666667</v>
      </c>
      <c r="G550" s="150">
        <v>7000</v>
      </c>
    </row>
    <row r="551" spans="1:7" s="7" customFormat="1" ht="31.5">
      <c r="A551" s="78" t="s">
        <v>1903</v>
      </c>
      <c r="B551" s="57" t="s">
        <v>1496</v>
      </c>
      <c r="C551" s="32" t="s">
        <v>1461</v>
      </c>
      <c r="D551" s="103"/>
      <c r="E551" s="146">
        <f t="shared" si="18"/>
        <v>9250</v>
      </c>
      <c r="F551" s="150">
        <f t="shared" si="19"/>
        <v>1850</v>
      </c>
      <c r="G551" s="150">
        <v>11100</v>
      </c>
    </row>
    <row r="552" spans="1:7" s="7" customFormat="1" ht="15.75">
      <c r="A552" s="78" t="s">
        <v>1904</v>
      </c>
      <c r="B552" s="57" t="s">
        <v>1543</v>
      </c>
      <c r="C552" s="32"/>
      <c r="D552" s="103"/>
      <c r="E552" s="146"/>
      <c r="F552" s="148"/>
      <c r="G552" s="150"/>
    </row>
    <row r="553" spans="1:7" s="7" customFormat="1" ht="31.5">
      <c r="A553" s="78" t="s">
        <v>1905</v>
      </c>
      <c r="B553" s="57" t="s">
        <v>1493</v>
      </c>
      <c r="C553" s="32" t="s">
        <v>1461</v>
      </c>
      <c r="D553" s="103"/>
      <c r="E553" s="146">
        <f t="shared" si="18"/>
        <v>6666.666666666667</v>
      </c>
      <c r="F553" s="150">
        <f t="shared" si="19"/>
        <v>1333.3333333333335</v>
      </c>
      <c r="G553" s="150">
        <v>8000</v>
      </c>
    </row>
    <row r="554" spans="1:7" s="7" customFormat="1" ht="31.5">
      <c r="A554" s="78" t="s">
        <v>1906</v>
      </c>
      <c r="B554" s="57" t="s">
        <v>1496</v>
      </c>
      <c r="C554" s="32" t="s">
        <v>1461</v>
      </c>
      <c r="D554" s="103"/>
      <c r="E554" s="146">
        <f t="shared" si="18"/>
        <v>10333.333333333334</v>
      </c>
      <c r="F554" s="150">
        <f t="shared" si="19"/>
        <v>2066.666666666667</v>
      </c>
      <c r="G554" s="150">
        <v>12400</v>
      </c>
    </row>
    <row r="555" spans="1:7" s="7" customFormat="1" ht="15.75">
      <c r="A555" s="78" t="s">
        <v>1646</v>
      </c>
      <c r="B555" s="57" t="s">
        <v>1647</v>
      </c>
      <c r="C555" s="32"/>
      <c r="D555" s="103"/>
      <c r="E555" s="146"/>
      <c r="F555" s="148"/>
      <c r="G555" s="150"/>
    </row>
    <row r="556" spans="1:7" s="7" customFormat="1" ht="15.75">
      <c r="A556" s="78" t="s">
        <v>1907</v>
      </c>
      <c r="B556" s="57" t="s">
        <v>1534</v>
      </c>
      <c r="C556" s="32"/>
      <c r="D556" s="103"/>
      <c r="E556" s="146"/>
      <c r="F556" s="148"/>
      <c r="G556" s="150"/>
    </row>
    <row r="557" spans="1:7" s="7" customFormat="1" ht="31.5">
      <c r="A557" s="78" t="s">
        <v>1908</v>
      </c>
      <c r="B557" s="57" t="s">
        <v>1493</v>
      </c>
      <c r="C557" s="32" t="s">
        <v>1461</v>
      </c>
      <c r="D557" s="103"/>
      <c r="E557" s="181">
        <f t="shared" si="18"/>
        <v>5000</v>
      </c>
      <c r="F557" s="168">
        <f t="shared" si="19"/>
        <v>1000</v>
      </c>
      <c r="G557" s="168">
        <v>6000</v>
      </c>
    </row>
    <row r="558" spans="1:7" s="7" customFormat="1" ht="31.5">
      <c r="A558" s="78" t="s">
        <v>1909</v>
      </c>
      <c r="B558" s="57" t="s">
        <v>1496</v>
      </c>
      <c r="C558" s="32" t="s">
        <v>1461</v>
      </c>
      <c r="D558" s="103"/>
      <c r="E558" s="181">
        <f t="shared" si="18"/>
        <v>8750</v>
      </c>
      <c r="F558" s="168">
        <f t="shared" si="19"/>
        <v>1750</v>
      </c>
      <c r="G558" s="168">
        <v>10500</v>
      </c>
    </row>
    <row r="559" spans="1:7" s="7" customFormat="1" ht="15.75">
      <c r="A559" s="78" t="s">
        <v>1910</v>
      </c>
      <c r="B559" s="57" t="s">
        <v>1536</v>
      </c>
      <c r="C559" s="32"/>
      <c r="D559" s="103"/>
      <c r="E559" s="181"/>
      <c r="F559" s="169"/>
      <c r="G559" s="168"/>
    </row>
    <row r="560" spans="1:7" s="7" customFormat="1" ht="31.5">
      <c r="A560" s="78" t="s">
        <v>1911</v>
      </c>
      <c r="B560" s="57" t="s">
        <v>1493</v>
      </c>
      <c r="C560" s="32" t="s">
        <v>1461</v>
      </c>
      <c r="D560" s="103"/>
      <c r="E560" s="181">
        <f t="shared" si="18"/>
        <v>5416.666666666667</v>
      </c>
      <c r="F560" s="168">
        <f t="shared" si="19"/>
        <v>1083.3333333333335</v>
      </c>
      <c r="G560" s="168">
        <v>6500</v>
      </c>
    </row>
    <row r="561" spans="1:7" s="7" customFormat="1" ht="31.5">
      <c r="A561" s="78" t="s">
        <v>1912</v>
      </c>
      <c r="B561" s="57" t="s">
        <v>1496</v>
      </c>
      <c r="C561" s="32" t="s">
        <v>1461</v>
      </c>
      <c r="D561" s="103"/>
      <c r="E561" s="181">
        <f t="shared" si="18"/>
        <v>9000</v>
      </c>
      <c r="F561" s="168">
        <f t="shared" si="19"/>
        <v>1800</v>
      </c>
      <c r="G561" s="168">
        <v>10800</v>
      </c>
    </row>
    <row r="562" spans="1:7" s="7" customFormat="1" ht="15.75">
      <c r="A562" s="78" t="s">
        <v>1913</v>
      </c>
      <c r="B562" s="57" t="s">
        <v>1549</v>
      </c>
      <c r="C562" s="32"/>
      <c r="D562" s="103"/>
      <c r="E562" s="181"/>
      <c r="F562" s="169"/>
      <c r="G562" s="168"/>
    </row>
    <row r="563" spans="1:7" s="7" customFormat="1" ht="31.5">
      <c r="A563" s="78" t="s">
        <v>1914</v>
      </c>
      <c r="B563" s="57" t="s">
        <v>1493</v>
      </c>
      <c r="C563" s="32" t="s">
        <v>1461</v>
      </c>
      <c r="D563" s="103"/>
      <c r="E563" s="181">
        <f t="shared" si="18"/>
        <v>5833.333333333334</v>
      </c>
      <c r="F563" s="168">
        <f t="shared" si="19"/>
        <v>1166.6666666666667</v>
      </c>
      <c r="G563" s="168">
        <v>7000</v>
      </c>
    </row>
    <row r="564" spans="1:7" s="7" customFormat="1" ht="31.5">
      <c r="A564" s="78" t="s">
        <v>1915</v>
      </c>
      <c r="B564" s="57" t="s">
        <v>1496</v>
      </c>
      <c r="C564" s="32" t="s">
        <v>1461</v>
      </c>
      <c r="D564" s="103"/>
      <c r="E564" s="181">
        <f t="shared" si="18"/>
        <v>9250</v>
      </c>
      <c r="F564" s="168">
        <f t="shared" si="19"/>
        <v>1850</v>
      </c>
      <c r="G564" s="168">
        <v>11100</v>
      </c>
    </row>
    <row r="565" spans="1:7" s="7" customFormat="1" ht="15.75">
      <c r="A565" s="78" t="s">
        <v>1916</v>
      </c>
      <c r="B565" s="57" t="s">
        <v>1543</v>
      </c>
      <c r="C565" s="32"/>
      <c r="D565" s="103"/>
      <c r="E565" s="181"/>
      <c r="F565" s="169"/>
      <c r="G565" s="168"/>
    </row>
    <row r="566" spans="1:7" s="7" customFormat="1" ht="31.5">
      <c r="A566" s="78" t="s">
        <v>1917</v>
      </c>
      <c r="B566" s="57" t="s">
        <v>1493</v>
      </c>
      <c r="C566" s="32" t="s">
        <v>1461</v>
      </c>
      <c r="D566" s="103"/>
      <c r="E566" s="181">
        <f t="shared" si="18"/>
        <v>6666.666666666667</v>
      </c>
      <c r="F566" s="168">
        <f t="shared" si="19"/>
        <v>1333.3333333333335</v>
      </c>
      <c r="G566" s="168">
        <v>8000</v>
      </c>
    </row>
    <row r="567" spans="1:7" s="7" customFormat="1" ht="31.5">
      <c r="A567" s="78" t="s">
        <v>1918</v>
      </c>
      <c r="B567" s="57" t="s">
        <v>1496</v>
      </c>
      <c r="C567" s="32" t="s">
        <v>1461</v>
      </c>
      <c r="D567" s="103"/>
      <c r="E567" s="181">
        <f t="shared" si="18"/>
        <v>10333.333333333334</v>
      </c>
      <c r="F567" s="168">
        <f t="shared" si="19"/>
        <v>2066.666666666667</v>
      </c>
      <c r="G567" s="168">
        <v>12400</v>
      </c>
    </row>
    <row r="568" spans="1:7" s="7" customFormat="1" ht="15.75">
      <c r="A568" s="78" t="s">
        <v>1648</v>
      </c>
      <c r="B568" s="57" t="s">
        <v>1649</v>
      </c>
      <c r="C568" s="32"/>
      <c r="D568" s="103"/>
      <c r="E568" s="146"/>
      <c r="F568" s="148"/>
      <c r="G568" s="150"/>
    </row>
    <row r="569" spans="1:7" s="7" customFormat="1" ht="15.75">
      <c r="A569" s="78" t="s">
        <v>1919</v>
      </c>
      <c r="B569" s="57" t="s">
        <v>1534</v>
      </c>
      <c r="C569" s="32"/>
      <c r="D569" s="103"/>
      <c r="E569" s="146"/>
      <c r="F569" s="148"/>
      <c r="G569" s="150"/>
    </row>
    <row r="570" spans="1:7" s="7" customFormat="1" ht="31.5">
      <c r="A570" s="78" t="s">
        <v>1920</v>
      </c>
      <c r="B570" s="57" t="s">
        <v>1493</v>
      </c>
      <c r="C570" s="32" t="s">
        <v>1461</v>
      </c>
      <c r="D570" s="103"/>
      <c r="E570" s="181">
        <f t="shared" si="18"/>
        <v>5416.666666666667</v>
      </c>
      <c r="F570" s="168">
        <f t="shared" si="19"/>
        <v>1083.3333333333335</v>
      </c>
      <c r="G570" s="168">
        <v>6500</v>
      </c>
    </row>
    <row r="571" spans="1:7" s="7" customFormat="1" ht="31.5">
      <c r="A571" s="78" t="s">
        <v>1921</v>
      </c>
      <c r="B571" s="57" t="s">
        <v>1496</v>
      </c>
      <c r="C571" s="32" t="s">
        <v>1461</v>
      </c>
      <c r="D571" s="103"/>
      <c r="E571" s="181">
        <f t="shared" si="18"/>
        <v>9416.666666666668</v>
      </c>
      <c r="F571" s="168">
        <f t="shared" si="19"/>
        <v>1883.3333333333337</v>
      </c>
      <c r="G571" s="168">
        <v>11300</v>
      </c>
    </row>
    <row r="572" spans="1:7" s="7" customFormat="1" ht="15.75">
      <c r="A572" s="78" t="s">
        <v>1922</v>
      </c>
      <c r="B572" s="57" t="s">
        <v>1536</v>
      </c>
      <c r="C572" s="32"/>
      <c r="D572" s="103"/>
      <c r="E572" s="181"/>
      <c r="F572" s="169"/>
      <c r="G572" s="168"/>
    </row>
    <row r="573" spans="1:7" s="7" customFormat="1" ht="31.5">
      <c r="A573" s="78" t="s">
        <v>1923</v>
      </c>
      <c r="B573" s="57" t="s">
        <v>1493</v>
      </c>
      <c r="C573" s="32" t="s">
        <v>1461</v>
      </c>
      <c r="D573" s="103"/>
      <c r="E573" s="181">
        <f t="shared" si="18"/>
        <v>6666.666666666667</v>
      </c>
      <c r="F573" s="168">
        <f t="shared" si="19"/>
        <v>1333.3333333333335</v>
      </c>
      <c r="G573" s="168">
        <v>8000</v>
      </c>
    </row>
    <row r="574" spans="1:7" s="7" customFormat="1" ht="31.5">
      <c r="A574" s="78" t="s">
        <v>1924</v>
      </c>
      <c r="B574" s="57" t="s">
        <v>1496</v>
      </c>
      <c r="C574" s="32" t="s">
        <v>1461</v>
      </c>
      <c r="D574" s="103"/>
      <c r="E574" s="181">
        <f t="shared" si="18"/>
        <v>12500</v>
      </c>
      <c r="F574" s="168">
        <f t="shared" si="19"/>
        <v>2500</v>
      </c>
      <c r="G574" s="168">
        <v>15000</v>
      </c>
    </row>
    <row r="575" spans="1:7" s="7" customFormat="1" ht="15.75">
      <c r="A575" s="78" t="s">
        <v>1925</v>
      </c>
      <c r="B575" s="57" t="s">
        <v>1549</v>
      </c>
      <c r="C575" s="32"/>
      <c r="D575" s="103"/>
      <c r="E575" s="181"/>
      <c r="F575" s="169"/>
      <c r="G575" s="168"/>
    </row>
    <row r="576" spans="1:7" s="7" customFormat="1" ht="31.5">
      <c r="A576" s="78" t="s">
        <v>1926</v>
      </c>
      <c r="B576" s="57" t="s">
        <v>1493</v>
      </c>
      <c r="C576" s="32" t="s">
        <v>1461</v>
      </c>
      <c r="D576" s="103"/>
      <c r="E576" s="181">
        <f t="shared" si="18"/>
        <v>7916.666666666667</v>
      </c>
      <c r="F576" s="168">
        <f t="shared" si="19"/>
        <v>1583.3333333333335</v>
      </c>
      <c r="G576" s="168">
        <v>9500</v>
      </c>
    </row>
    <row r="577" spans="1:7" s="7" customFormat="1" ht="31.5">
      <c r="A577" s="78" t="s">
        <v>1927</v>
      </c>
      <c r="B577" s="57" t="s">
        <v>1496</v>
      </c>
      <c r="C577" s="32" t="s">
        <v>1461</v>
      </c>
      <c r="D577" s="103"/>
      <c r="E577" s="181">
        <f t="shared" si="18"/>
        <v>14916.666666666668</v>
      </c>
      <c r="F577" s="168">
        <f t="shared" si="19"/>
        <v>2983.333333333334</v>
      </c>
      <c r="G577" s="168">
        <v>17900</v>
      </c>
    </row>
    <row r="578" spans="1:7" s="7" customFormat="1" ht="15.75">
      <c r="A578" s="78" t="s">
        <v>1928</v>
      </c>
      <c r="B578" s="57" t="s">
        <v>1543</v>
      </c>
      <c r="C578" s="32"/>
      <c r="D578" s="103"/>
      <c r="E578" s="146"/>
      <c r="F578" s="148"/>
      <c r="G578" s="150"/>
    </row>
    <row r="579" spans="1:7" s="7" customFormat="1" ht="31.5">
      <c r="A579" s="78" t="s">
        <v>1929</v>
      </c>
      <c r="B579" s="57" t="s">
        <v>1493</v>
      </c>
      <c r="C579" s="32" t="s">
        <v>1461</v>
      </c>
      <c r="D579" s="103"/>
      <c r="E579" s="181">
        <f t="shared" si="18"/>
        <v>8333.333333333334</v>
      </c>
      <c r="F579" s="168">
        <f t="shared" si="19"/>
        <v>1666.666666666667</v>
      </c>
      <c r="G579" s="168">
        <v>10000</v>
      </c>
    </row>
    <row r="580" spans="1:7" s="7" customFormat="1" ht="31.5">
      <c r="A580" s="78" t="s">
        <v>1930</v>
      </c>
      <c r="B580" s="57" t="s">
        <v>1496</v>
      </c>
      <c r="C580" s="32" t="s">
        <v>1461</v>
      </c>
      <c r="D580" s="103"/>
      <c r="E580" s="181">
        <f t="shared" si="18"/>
        <v>15916.666666666668</v>
      </c>
      <c r="F580" s="168">
        <f t="shared" si="19"/>
        <v>3183.333333333334</v>
      </c>
      <c r="G580" s="168">
        <v>19100</v>
      </c>
    </row>
    <row r="581" spans="1:7" s="7" customFormat="1" ht="15.75">
      <c r="A581" s="78" t="s">
        <v>1650</v>
      </c>
      <c r="B581" s="57" t="s">
        <v>1651</v>
      </c>
      <c r="C581" s="32"/>
      <c r="D581" s="103"/>
      <c r="E581" s="181"/>
      <c r="F581" s="169"/>
      <c r="G581" s="168"/>
    </row>
    <row r="582" spans="1:7" s="7" customFormat="1" ht="15.75">
      <c r="A582" s="78" t="s">
        <v>1931</v>
      </c>
      <c r="B582" s="57" t="s">
        <v>1534</v>
      </c>
      <c r="C582" s="32"/>
      <c r="D582" s="103"/>
      <c r="E582" s="181"/>
      <c r="F582" s="169"/>
      <c r="G582" s="168"/>
    </row>
    <row r="583" spans="1:7" s="7" customFormat="1" ht="31.5">
      <c r="A583" s="78" t="s">
        <v>1932</v>
      </c>
      <c r="B583" s="57" t="s">
        <v>1493</v>
      </c>
      <c r="C583" s="32" t="s">
        <v>1461</v>
      </c>
      <c r="D583" s="103"/>
      <c r="E583" s="181">
        <f aca="true" t="shared" si="20" ref="E583:E645">G583/1.2</f>
        <v>7083.333333333334</v>
      </c>
      <c r="F583" s="168">
        <f t="shared" si="19"/>
        <v>1416.666666666667</v>
      </c>
      <c r="G583" s="168">
        <v>8500</v>
      </c>
    </row>
    <row r="584" spans="1:7" s="7" customFormat="1" ht="31.5">
      <c r="A584" s="78" t="s">
        <v>1933</v>
      </c>
      <c r="B584" s="57" t="s">
        <v>1496</v>
      </c>
      <c r="C584" s="32" t="s">
        <v>1461</v>
      </c>
      <c r="D584" s="103"/>
      <c r="E584" s="181">
        <f t="shared" si="20"/>
        <v>12916.666666666668</v>
      </c>
      <c r="F584" s="168">
        <f t="shared" si="19"/>
        <v>2583.333333333334</v>
      </c>
      <c r="G584" s="168">
        <v>15500</v>
      </c>
    </row>
    <row r="585" spans="1:7" s="7" customFormat="1" ht="15.75">
      <c r="A585" s="78" t="s">
        <v>1934</v>
      </c>
      <c r="B585" s="57" t="s">
        <v>1536</v>
      </c>
      <c r="C585" s="32"/>
      <c r="D585" s="103"/>
      <c r="E585" s="181"/>
      <c r="F585" s="169"/>
      <c r="G585" s="168"/>
    </row>
    <row r="586" spans="1:7" s="7" customFormat="1" ht="31.5">
      <c r="A586" s="78" t="s">
        <v>1935</v>
      </c>
      <c r="B586" s="57" t="s">
        <v>1493</v>
      </c>
      <c r="C586" s="32" t="s">
        <v>1461</v>
      </c>
      <c r="D586" s="103"/>
      <c r="E586" s="181">
        <f t="shared" si="20"/>
        <v>7500</v>
      </c>
      <c r="F586" s="168">
        <f t="shared" si="19"/>
        <v>1500</v>
      </c>
      <c r="G586" s="168">
        <v>9000</v>
      </c>
    </row>
    <row r="587" spans="1:7" s="7" customFormat="1" ht="31.5">
      <c r="A587" s="78" t="s">
        <v>1936</v>
      </c>
      <c r="B587" s="57" t="s">
        <v>1496</v>
      </c>
      <c r="C587" s="32" t="s">
        <v>1461</v>
      </c>
      <c r="D587" s="103"/>
      <c r="E587" s="181">
        <f t="shared" si="20"/>
        <v>13916.666666666668</v>
      </c>
      <c r="F587" s="168">
        <f t="shared" si="19"/>
        <v>2783.333333333334</v>
      </c>
      <c r="G587" s="168">
        <v>16700</v>
      </c>
    </row>
    <row r="588" spans="1:7" s="7" customFormat="1" ht="15.75">
      <c r="A588" s="78" t="s">
        <v>1937</v>
      </c>
      <c r="B588" s="57" t="s">
        <v>1549</v>
      </c>
      <c r="C588" s="32"/>
      <c r="D588" s="103"/>
      <c r="E588" s="181"/>
      <c r="F588" s="169"/>
      <c r="G588" s="169"/>
    </row>
    <row r="589" spans="1:7" s="7" customFormat="1" ht="31.5">
      <c r="A589" s="78" t="s">
        <v>1938</v>
      </c>
      <c r="B589" s="57" t="s">
        <v>1493</v>
      </c>
      <c r="C589" s="32" t="s">
        <v>1461</v>
      </c>
      <c r="D589" s="103"/>
      <c r="E589" s="181">
        <f t="shared" si="20"/>
        <v>7916.666666666667</v>
      </c>
      <c r="F589" s="168">
        <f t="shared" si="19"/>
        <v>1583.3333333333335</v>
      </c>
      <c r="G589" s="168">
        <v>9500</v>
      </c>
    </row>
    <row r="590" spans="1:7" s="7" customFormat="1" ht="31.5">
      <c r="A590" s="78" t="s">
        <v>1939</v>
      </c>
      <c r="B590" s="57" t="s">
        <v>1496</v>
      </c>
      <c r="C590" s="32" t="s">
        <v>1461</v>
      </c>
      <c r="D590" s="103"/>
      <c r="E590" s="181">
        <f t="shared" si="20"/>
        <v>14916.666666666668</v>
      </c>
      <c r="F590" s="168">
        <f t="shared" si="19"/>
        <v>2983.333333333334</v>
      </c>
      <c r="G590" s="168">
        <v>17900</v>
      </c>
    </row>
    <row r="591" spans="1:7" s="7" customFormat="1" ht="15.75">
      <c r="A591" s="78" t="s">
        <v>1940</v>
      </c>
      <c r="B591" s="57" t="s">
        <v>1543</v>
      </c>
      <c r="C591" s="32"/>
      <c r="D591" s="103"/>
      <c r="E591" s="146"/>
      <c r="F591" s="148"/>
      <c r="G591" s="150"/>
    </row>
    <row r="592" spans="1:7" s="7" customFormat="1" ht="31.5">
      <c r="A592" s="78" t="s">
        <v>1941</v>
      </c>
      <c r="B592" s="57" t="s">
        <v>1493</v>
      </c>
      <c r="C592" s="32" t="s">
        <v>1461</v>
      </c>
      <c r="D592" s="103"/>
      <c r="E592" s="181">
        <f t="shared" si="20"/>
        <v>8333.333333333334</v>
      </c>
      <c r="F592" s="168">
        <f t="shared" si="19"/>
        <v>1666.666666666667</v>
      </c>
      <c r="G592" s="168">
        <v>10000</v>
      </c>
    </row>
    <row r="593" spans="1:7" s="7" customFormat="1" ht="31.5">
      <c r="A593" s="78" t="s">
        <v>1942</v>
      </c>
      <c r="B593" s="57" t="s">
        <v>1496</v>
      </c>
      <c r="C593" s="32" t="s">
        <v>1461</v>
      </c>
      <c r="D593" s="103"/>
      <c r="E593" s="181">
        <f t="shared" si="20"/>
        <v>15916.666666666668</v>
      </c>
      <c r="F593" s="168">
        <f t="shared" si="19"/>
        <v>3183.333333333334</v>
      </c>
      <c r="G593" s="168">
        <v>19100</v>
      </c>
    </row>
    <row r="594" spans="1:7" s="7" customFormat="1" ht="15.75">
      <c r="A594" s="78" t="s">
        <v>1652</v>
      </c>
      <c r="B594" s="57" t="s">
        <v>1653</v>
      </c>
      <c r="C594" s="32"/>
      <c r="D594" s="103"/>
      <c r="E594" s="181"/>
      <c r="F594" s="169"/>
      <c r="G594" s="168"/>
    </row>
    <row r="595" spans="1:7" s="7" customFormat="1" ht="15.75">
      <c r="A595" s="78" t="s">
        <v>1943</v>
      </c>
      <c r="B595" s="57" t="s">
        <v>1534</v>
      </c>
      <c r="C595" s="32"/>
      <c r="D595" s="103"/>
      <c r="E595" s="181"/>
      <c r="F595" s="169"/>
      <c r="G595" s="168"/>
    </row>
    <row r="596" spans="1:7" s="7" customFormat="1" ht="31.5">
      <c r="A596" s="78" t="s">
        <v>1944</v>
      </c>
      <c r="B596" s="57" t="s">
        <v>1493</v>
      </c>
      <c r="C596" s="32" t="s">
        <v>1461</v>
      </c>
      <c r="D596" s="103"/>
      <c r="E596" s="181">
        <f t="shared" si="20"/>
        <v>7083.333333333334</v>
      </c>
      <c r="F596" s="168">
        <f t="shared" si="19"/>
        <v>1416.666666666667</v>
      </c>
      <c r="G596" s="168">
        <v>8500</v>
      </c>
    </row>
    <row r="597" spans="1:7" s="7" customFormat="1" ht="31.5">
      <c r="A597" s="78" t="s">
        <v>1945</v>
      </c>
      <c r="B597" s="57" t="s">
        <v>1496</v>
      </c>
      <c r="C597" s="32" t="s">
        <v>1461</v>
      </c>
      <c r="D597" s="103"/>
      <c r="E597" s="181">
        <f t="shared" si="20"/>
        <v>12916.666666666668</v>
      </c>
      <c r="F597" s="168">
        <f aca="true" t="shared" si="21" ref="F597:F659">E597*0.2</f>
        <v>2583.333333333334</v>
      </c>
      <c r="G597" s="168">
        <v>15500</v>
      </c>
    </row>
    <row r="598" spans="1:7" s="7" customFormat="1" ht="15.75">
      <c r="A598" s="78" t="s">
        <v>1946</v>
      </c>
      <c r="B598" s="57" t="s">
        <v>1536</v>
      </c>
      <c r="C598" s="32"/>
      <c r="D598" s="103"/>
      <c r="E598" s="181"/>
      <c r="F598" s="169"/>
      <c r="G598" s="168"/>
    </row>
    <row r="599" spans="1:7" s="7" customFormat="1" ht="31.5">
      <c r="A599" s="78" t="s">
        <v>1947</v>
      </c>
      <c r="B599" s="57" t="s">
        <v>1493</v>
      </c>
      <c r="C599" s="32" t="s">
        <v>1461</v>
      </c>
      <c r="D599" s="103"/>
      <c r="E599" s="181">
        <f t="shared" si="20"/>
        <v>7500</v>
      </c>
      <c r="F599" s="168">
        <f t="shared" si="21"/>
        <v>1500</v>
      </c>
      <c r="G599" s="168">
        <v>9000</v>
      </c>
    </row>
    <row r="600" spans="1:7" s="7" customFormat="1" ht="31.5">
      <c r="A600" s="78" t="s">
        <v>1948</v>
      </c>
      <c r="B600" s="57" t="s">
        <v>1496</v>
      </c>
      <c r="C600" s="32" t="s">
        <v>1461</v>
      </c>
      <c r="D600" s="103"/>
      <c r="E600" s="181">
        <f t="shared" si="20"/>
        <v>13916.666666666668</v>
      </c>
      <c r="F600" s="168">
        <f t="shared" si="21"/>
        <v>2783.333333333334</v>
      </c>
      <c r="G600" s="168">
        <v>16700</v>
      </c>
    </row>
    <row r="601" spans="1:7" s="7" customFormat="1" ht="15.75">
      <c r="A601" s="78" t="s">
        <v>1949</v>
      </c>
      <c r="B601" s="57" t="s">
        <v>1549</v>
      </c>
      <c r="C601" s="32"/>
      <c r="D601" s="103"/>
      <c r="E601" s="181"/>
      <c r="F601" s="169"/>
      <c r="G601" s="168"/>
    </row>
    <row r="602" spans="1:7" s="7" customFormat="1" ht="31.5">
      <c r="A602" s="78" t="s">
        <v>1950</v>
      </c>
      <c r="B602" s="57" t="s">
        <v>1493</v>
      </c>
      <c r="C602" s="32" t="s">
        <v>1461</v>
      </c>
      <c r="D602" s="103"/>
      <c r="E602" s="181">
        <f t="shared" si="20"/>
        <v>7916.666666666667</v>
      </c>
      <c r="F602" s="168">
        <f t="shared" si="21"/>
        <v>1583.3333333333335</v>
      </c>
      <c r="G602" s="168">
        <v>9500</v>
      </c>
    </row>
    <row r="603" spans="1:7" s="7" customFormat="1" ht="31.5">
      <c r="A603" s="78" t="s">
        <v>1951</v>
      </c>
      <c r="B603" s="57" t="s">
        <v>1496</v>
      </c>
      <c r="C603" s="32" t="s">
        <v>1461</v>
      </c>
      <c r="D603" s="103"/>
      <c r="E603" s="181">
        <f t="shared" si="20"/>
        <v>14916.666666666668</v>
      </c>
      <c r="F603" s="168">
        <f t="shared" si="21"/>
        <v>2983.333333333334</v>
      </c>
      <c r="G603" s="168">
        <v>17900</v>
      </c>
    </row>
    <row r="604" spans="1:7" s="7" customFormat="1" ht="15.75">
      <c r="A604" s="78" t="s">
        <v>1952</v>
      </c>
      <c r="B604" s="57" t="s">
        <v>1543</v>
      </c>
      <c r="C604" s="32"/>
      <c r="D604" s="103"/>
      <c r="E604" s="181"/>
      <c r="F604" s="169"/>
      <c r="G604" s="168"/>
    </row>
    <row r="605" spans="1:7" s="7" customFormat="1" ht="31.5">
      <c r="A605" s="78" t="s">
        <v>1953</v>
      </c>
      <c r="B605" s="57" t="s">
        <v>1493</v>
      </c>
      <c r="C605" s="32" t="s">
        <v>1461</v>
      </c>
      <c r="D605" s="103"/>
      <c r="E605" s="181">
        <f t="shared" si="20"/>
        <v>8333.333333333334</v>
      </c>
      <c r="F605" s="168">
        <f t="shared" si="21"/>
        <v>1666.666666666667</v>
      </c>
      <c r="G605" s="168">
        <v>10000</v>
      </c>
    </row>
    <row r="606" spans="1:7" s="7" customFormat="1" ht="31.5">
      <c r="A606" s="78" t="s">
        <v>1954</v>
      </c>
      <c r="B606" s="57" t="s">
        <v>1496</v>
      </c>
      <c r="C606" s="32" t="s">
        <v>1461</v>
      </c>
      <c r="D606" s="103"/>
      <c r="E606" s="181">
        <f t="shared" si="20"/>
        <v>15916.666666666668</v>
      </c>
      <c r="F606" s="168">
        <f t="shared" si="21"/>
        <v>3183.333333333334</v>
      </c>
      <c r="G606" s="168">
        <v>19100</v>
      </c>
    </row>
    <row r="607" spans="1:7" s="7" customFormat="1" ht="31.5">
      <c r="A607" s="78" t="s">
        <v>1654</v>
      </c>
      <c r="B607" s="57" t="s">
        <v>1655</v>
      </c>
      <c r="C607" s="32" t="s">
        <v>1247</v>
      </c>
      <c r="D607" s="103"/>
      <c r="E607" s="181">
        <f t="shared" si="20"/>
        <v>1666.6666666666667</v>
      </c>
      <c r="F607" s="168">
        <f t="shared" si="21"/>
        <v>333.33333333333337</v>
      </c>
      <c r="G607" s="168">
        <v>2000</v>
      </c>
    </row>
    <row r="608" spans="1:7" s="7" customFormat="1" ht="31.5">
      <c r="A608" s="78" t="s">
        <v>1656</v>
      </c>
      <c r="B608" s="57" t="s">
        <v>1657</v>
      </c>
      <c r="C608" s="32"/>
      <c r="D608" s="103"/>
      <c r="E608" s="181"/>
      <c r="F608" s="169"/>
      <c r="G608" s="169"/>
    </row>
    <row r="609" spans="1:7" s="7" customFormat="1" ht="15.75">
      <c r="A609" s="78" t="s">
        <v>1955</v>
      </c>
      <c r="B609" s="57" t="s">
        <v>1534</v>
      </c>
      <c r="C609" s="32"/>
      <c r="D609" s="103"/>
      <c r="E609" s="181"/>
      <c r="F609" s="169"/>
      <c r="G609" s="169"/>
    </row>
    <row r="610" spans="1:7" s="7" customFormat="1" ht="31.5">
      <c r="A610" s="78" t="s">
        <v>1956</v>
      </c>
      <c r="B610" s="57" t="s">
        <v>1493</v>
      </c>
      <c r="C610" s="32" t="s">
        <v>1461</v>
      </c>
      <c r="D610" s="103"/>
      <c r="E610" s="181">
        <f t="shared" si="20"/>
        <v>10416.666666666668</v>
      </c>
      <c r="F610" s="168">
        <f t="shared" si="21"/>
        <v>2083.3333333333335</v>
      </c>
      <c r="G610" s="168">
        <v>12500</v>
      </c>
    </row>
    <row r="611" spans="1:7" s="7" customFormat="1" ht="31.5">
      <c r="A611" s="78" t="s">
        <v>1957</v>
      </c>
      <c r="B611" s="57" t="s">
        <v>1496</v>
      </c>
      <c r="C611" s="32" t="s">
        <v>1461</v>
      </c>
      <c r="D611" s="103"/>
      <c r="E611" s="181">
        <f t="shared" si="20"/>
        <v>17416.666666666668</v>
      </c>
      <c r="F611" s="168">
        <f t="shared" si="21"/>
        <v>3483.333333333334</v>
      </c>
      <c r="G611" s="168">
        <v>20900</v>
      </c>
    </row>
    <row r="612" spans="1:7" s="7" customFormat="1" ht="15.75">
      <c r="A612" s="78" t="s">
        <v>1958</v>
      </c>
      <c r="B612" s="57" t="s">
        <v>1536</v>
      </c>
      <c r="C612" s="32"/>
      <c r="D612" s="103"/>
      <c r="E612" s="181"/>
      <c r="F612" s="169"/>
      <c r="G612" s="168"/>
    </row>
    <row r="613" spans="1:7" s="7" customFormat="1" ht="31.5">
      <c r="A613" s="78" t="s">
        <v>1959</v>
      </c>
      <c r="B613" s="57" t="s">
        <v>1493</v>
      </c>
      <c r="C613" s="32" t="s">
        <v>1461</v>
      </c>
      <c r="D613" s="103"/>
      <c r="E613" s="181">
        <f t="shared" si="20"/>
        <v>11666.666666666668</v>
      </c>
      <c r="F613" s="168">
        <f t="shared" si="21"/>
        <v>2333.3333333333335</v>
      </c>
      <c r="G613" s="168">
        <v>14000</v>
      </c>
    </row>
    <row r="614" spans="1:7" s="7" customFormat="1" ht="31.5">
      <c r="A614" s="78" t="s">
        <v>1960</v>
      </c>
      <c r="B614" s="57" t="s">
        <v>1496</v>
      </c>
      <c r="C614" s="32" t="s">
        <v>1461</v>
      </c>
      <c r="D614" s="103"/>
      <c r="E614" s="181">
        <f t="shared" si="20"/>
        <v>19666.666666666668</v>
      </c>
      <c r="F614" s="168">
        <f t="shared" si="21"/>
        <v>3933.333333333334</v>
      </c>
      <c r="G614" s="168">
        <v>23600</v>
      </c>
    </row>
    <row r="615" spans="1:7" s="7" customFormat="1" ht="15.75">
      <c r="A615" s="78" t="s">
        <v>1961</v>
      </c>
      <c r="B615" s="57" t="s">
        <v>1549</v>
      </c>
      <c r="C615" s="32"/>
      <c r="D615" s="103"/>
      <c r="E615" s="146"/>
      <c r="F615" s="148"/>
      <c r="G615" s="150"/>
    </row>
    <row r="616" spans="1:7" s="7" customFormat="1" ht="31.5">
      <c r="A616" s="78" t="s">
        <v>1962</v>
      </c>
      <c r="B616" s="57" t="s">
        <v>1493</v>
      </c>
      <c r="C616" s="32" t="s">
        <v>1461</v>
      </c>
      <c r="D616" s="103"/>
      <c r="E616" s="181">
        <f t="shared" si="20"/>
        <v>12916.666666666668</v>
      </c>
      <c r="F616" s="168">
        <f t="shared" si="21"/>
        <v>2583.333333333334</v>
      </c>
      <c r="G616" s="168">
        <v>15500</v>
      </c>
    </row>
    <row r="617" spans="1:7" s="7" customFormat="1" ht="31.5">
      <c r="A617" s="78" t="s">
        <v>1963</v>
      </c>
      <c r="B617" s="57" t="s">
        <v>1496</v>
      </c>
      <c r="C617" s="32" t="s">
        <v>1461</v>
      </c>
      <c r="D617" s="103"/>
      <c r="E617" s="181">
        <f t="shared" si="20"/>
        <v>21916.666666666668</v>
      </c>
      <c r="F617" s="168">
        <f t="shared" si="21"/>
        <v>4383.333333333334</v>
      </c>
      <c r="G617" s="168">
        <v>26300</v>
      </c>
    </row>
    <row r="618" spans="1:7" s="7" customFormat="1" ht="15.75">
      <c r="A618" s="78" t="s">
        <v>1964</v>
      </c>
      <c r="B618" s="57" t="s">
        <v>1543</v>
      </c>
      <c r="C618" s="32"/>
      <c r="D618" s="103"/>
      <c r="E618" s="182"/>
      <c r="F618" s="183"/>
      <c r="G618" s="168"/>
    </row>
    <row r="619" spans="1:7" s="7" customFormat="1" ht="31.5">
      <c r="A619" s="78" t="s">
        <v>1965</v>
      </c>
      <c r="B619" s="57" t="s">
        <v>1493</v>
      </c>
      <c r="C619" s="32" t="s">
        <v>1461</v>
      </c>
      <c r="D619" s="103"/>
      <c r="E619" s="181">
        <f t="shared" si="20"/>
        <v>13333.333333333334</v>
      </c>
      <c r="F619" s="168">
        <f t="shared" si="21"/>
        <v>2666.666666666667</v>
      </c>
      <c r="G619" s="168">
        <v>16000</v>
      </c>
    </row>
    <row r="620" spans="1:7" s="7" customFormat="1" ht="31.5">
      <c r="A620" s="78" t="s">
        <v>1966</v>
      </c>
      <c r="B620" s="57" t="s">
        <v>1496</v>
      </c>
      <c r="C620" s="32" t="s">
        <v>1461</v>
      </c>
      <c r="D620" s="103"/>
      <c r="E620" s="181">
        <f t="shared" si="20"/>
        <v>22833.333333333336</v>
      </c>
      <c r="F620" s="168">
        <f t="shared" si="21"/>
        <v>4566.666666666667</v>
      </c>
      <c r="G620" s="168">
        <v>27400</v>
      </c>
    </row>
    <row r="621" spans="1:7" s="7" customFormat="1" ht="31.5">
      <c r="A621" s="78" t="s">
        <v>1658</v>
      </c>
      <c r="B621" s="57" t="s">
        <v>1659</v>
      </c>
      <c r="C621" s="32"/>
      <c r="D621" s="103"/>
      <c r="E621" s="181"/>
      <c r="F621" s="169"/>
      <c r="G621" s="168"/>
    </row>
    <row r="622" spans="1:7" s="7" customFormat="1" ht="15.75">
      <c r="A622" s="78" t="s">
        <v>1967</v>
      </c>
      <c r="B622" s="57" t="s">
        <v>1534</v>
      </c>
      <c r="C622" s="32"/>
      <c r="D622" s="103"/>
      <c r="E622" s="181"/>
      <c r="F622" s="169"/>
      <c r="G622" s="168"/>
    </row>
    <row r="623" spans="1:7" s="7" customFormat="1" ht="31.5">
      <c r="A623" s="78" t="s">
        <v>1968</v>
      </c>
      <c r="B623" s="57" t="s">
        <v>1493</v>
      </c>
      <c r="C623" s="32" t="s">
        <v>1461</v>
      </c>
      <c r="D623" s="103"/>
      <c r="E623" s="181">
        <f t="shared" si="20"/>
        <v>11250</v>
      </c>
      <c r="F623" s="168">
        <f t="shared" si="21"/>
        <v>2250</v>
      </c>
      <c r="G623" s="168">
        <v>13500</v>
      </c>
    </row>
    <row r="624" spans="1:7" s="7" customFormat="1" ht="31.5">
      <c r="A624" s="78" t="s">
        <v>1969</v>
      </c>
      <c r="B624" s="57" t="s">
        <v>1496</v>
      </c>
      <c r="C624" s="32" t="s">
        <v>1461</v>
      </c>
      <c r="D624" s="103"/>
      <c r="E624" s="181">
        <f t="shared" si="20"/>
        <v>18750</v>
      </c>
      <c r="F624" s="168">
        <f t="shared" si="21"/>
        <v>3750</v>
      </c>
      <c r="G624" s="168">
        <v>22500</v>
      </c>
    </row>
    <row r="625" spans="1:7" s="7" customFormat="1" ht="15.75">
      <c r="A625" s="78" t="s">
        <v>1970</v>
      </c>
      <c r="B625" s="57" t="s">
        <v>1536</v>
      </c>
      <c r="C625" s="32"/>
      <c r="D625" s="103"/>
      <c r="E625" s="181"/>
      <c r="F625" s="169"/>
      <c r="G625" s="168"/>
    </row>
    <row r="626" spans="1:7" s="7" customFormat="1" ht="31.5">
      <c r="A626" s="78" t="s">
        <v>1971</v>
      </c>
      <c r="B626" s="57" t="s">
        <v>1493</v>
      </c>
      <c r="C626" s="32" t="s">
        <v>1461</v>
      </c>
      <c r="D626" s="103"/>
      <c r="E626" s="181">
        <f t="shared" si="20"/>
        <v>12500</v>
      </c>
      <c r="F626" s="168">
        <f t="shared" si="21"/>
        <v>2500</v>
      </c>
      <c r="G626" s="168">
        <v>15000</v>
      </c>
    </row>
    <row r="627" spans="1:7" s="7" customFormat="1" ht="31.5">
      <c r="A627" s="78" t="s">
        <v>1972</v>
      </c>
      <c r="B627" s="57" t="s">
        <v>1496</v>
      </c>
      <c r="C627" s="32" t="s">
        <v>1461</v>
      </c>
      <c r="D627" s="103"/>
      <c r="E627" s="181">
        <f t="shared" si="20"/>
        <v>22416.666666666668</v>
      </c>
      <c r="F627" s="168">
        <f t="shared" si="21"/>
        <v>4483.333333333334</v>
      </c>
      <c r="G627" s="168">
        <v>26900</v>
      </c>
    </row>
    <row r="628" spans="1:7" s="7" customFormat="1" ht="15.75">
      <c r="A628" s="78" t="s">
        <v>1973</v>
      </c>
      <c r="B628" s="57" t="s">
        <v>1549</v>
      </c>
      <c r="C628" s="32"/>
      <c r="D628" s="103"/>
      <c r="E628" s="181"/>
      <c r="F628" s="169"/>
      <c r="G628" s="168"/>
    </row>
    <row r="629" spans="1:7" s="7" customFormat="1" ht="31.5">
      <c r="A629" s="78" t="s">
        <v>1974</v>
      </c>
      <c r="B629" s="57" t="s">
        <v>1493</v>
      </c>
      <c r="C629" s="32" t="s">
        <v>1461</v>
      </c>
      <c r="D629" s="103"/>
      <c r="E629" s="181">
        <f t="shared" si="20"/>
        <v>13750</v>
      </c>
      <c r="F629" s="168">
        <f t="shared" si="21"/>
        <v>2750</v>
      </c>
      <c r="G629" s="168">
        <v>16500</v>
      </c>
    </row>
    <row r="630" spans="1:7" s="7" customFormat="1" ht="31.5">
      <c r="A630" s="78" t="s">
        <v>1975</v>
      </c>
      <c r="B630" s="57" t="s">
        <v>1496</v>
      </c>
      <c r="C630" s="32" t="s">
        <v>1461</v>
      </c>
      <c r="D630" s="103"/>
      <c r="E630" s="181">
        <f t="shared" si="20"/>
        <v>23250</v>
      </c>
      <c r="F630" s="168">
        <f t="shared" si="21"/>
        <v>4650</v>
      </c>
      <c r="G630" s="168">
        <v>27900</v>
      </c>
    </row>
    <row r="631" spans="1:7" s="7" customFormat="1" ht="15.75">
      <c r="A631" s="78" t="s">
        <v>1976</v>
      </c>
      <c r="B631" s="57" t="s">
        <v>1543</v>
      </c>
      <c r="C631" s="32"/>
      <c r="D631" s="103"/>
      <c r="E631" s="181"/>
      <c r="F631" s="169"/>
      <c r="G631" s="168"/>
    </row>
    <row r="632" spans="1:7" s="7" customFormat="1" ht="31.5">
      <c r="A632" s="78" t="s">
        <v>1977</v>
      </c>
      <c r="B632" s="57" t="s">
        <v>1493</v>
      </c>
      <c r="C632" s="32" t="s">
        <v>1461</v>
      </c>
      <c r="D632" s="103"/>
      <c r="E632" s="181">
        <f t="shared" si="20"/>
        <v>15000</v>
      </c>
      <c r="F632" s="168">
        <f t="shared" si="21"/>
        <v>3000</v>
      </c>
      <c r="G632" s="168">
        <v>18000</v>
      </c>
    </row>
    <row r="633" spans="1:7" s="7" customFormat="1" ht="31.5">
      <c r="A633" s="78" t="s">
        <v>1978</v>
      </c>
      <c r="B633" s="57" t="s">
        <v>1496</v>
      </c>
      <c r="C633" s="32" t="s">
        <v>1461</v>
      </c>
      <c r="D633" s="103"/>
      <c r="E633" s="181">
        <f t="shared" si="20"/>
        <v>25500</v>
      </c>
      <c r="F633" s="168">
        <f t="shared" si="21"/>
        <v>5100</v>
      </c>
      <c r="G633" s="168">
        <v>30600</v>
      </c>
    </row>
    <row r="634" spans="1:7" s="7" customFormat="1" ht="15.75">
      <c r="A634" s="78" t="s">
        <v>1660</v>
      </c>
      <c r="B634" s="57" t="s">
        <v>1661</v>
      </c>
      <c r="C634" s="32"/>
      <c r="D634" s="103"/>
      <c r="E634" s="181"/>
      <c r="F634" s="169"/>
      <c r="G634" s="169"/>
    </row>
    <row r="635" spans="1:7" s="7" customFormat="1" ht="15.75">
      <c r="A635" s="78" t="s">
        <v>1979</v>
      </c>
      <c r="B635" s="57" t="s">
        <v>1534</v>
      </c>
      <c r="C635" s="32"/>
      <c r="D635" s="103"/>
      <c r="E635" s="181"/>
      <c r="F635" s="169"/>
      <c r="G635" s="169"/>
    </row>
    <row r="636" spans="1:7" s="7" customFormat="1" ht="31.5">
      <c r="A636" s="78" t="s">
        <v>1980</v>
      </c>
      <c r="B636" s="57" t="s">
        <v>1493</v>
      </c>
      <c r="C636" s="32" t="s">
        <v>1461</v>
      </c>
      <c r="D636" s="103"/>
      <c r="E636" s="181">
        <f t="shared" si="20"/>
        <v>12083.333333333334</v>
      </c>
      <c r="F636" s="168">
        <f t="shared" si="21"/>
        <v>2416.666666666667</v>
      </c>
      <c r="G636" s="168">
        <v>14500</v>
      </c>
    </row>
    <row r="637" spans="1:7" s="7" customFormat="1" ht="31.5">
      <c r="A637" s="78" t="s">
        <v>1981</v>
      </c>
      <c r="B637" s="57" t="s">
        <v>1496</v>
      </c>
      <c r="C637" s="32" t="s">
        <v>1461</v>
      </c>
      <c r="D637" s="103"/>
      <c r="E637" s="181">
        <f t="shared" si="20"/>
        <v>18750</v>
      </c>
      <c r="F637" s="168">
        <f t="shared" si="21"/>
        <v>3750</v>
      </c>
      <c r="G637" s="168">
        <v>22500</v>
      </c>
    </row>
    <row r="638" spans="1:7" s="7" customFormat="1" ht="15.75">
      <c r="A638" s="78" t="s">
        <v>1982</v>
      </c>
      <c r="B638" s="57" t="s">
        <v>1536</v>
      </c>
      <c r="C638" s="32"/>
      <c r="D638" s="103"/>
      <c r="E638" s="181"/>
      <c r="F638" s="169"/>
      <c r="G638" s="168"/>
    </row>
    <row r="639" spans="1:7" s="7" customFormat="1" ht="31.5">
      <c r="A639" s="78" t="s">
        <v>1983</v>
      </c>
      <c r="B639" s="57" t="s">
        <v>1493</v>
      </c>
      <c r="C639" s="32" t="s">
        <v>1461</v>
      </c>
      <c r="D639" s="103"/>
      <c r="E639" s="181">
        <f t="shared" si="20"/>
        <v>12500</v>
      </c>
      <c r="F639" s="168">
        <f t="shared" si="21"/>
        <v>2500</v>
      </c>
      <c r="G639" s="168">
        <v>15000</v>
      </c>
    </row>
    <row r="640" spans="1:7" s="7" customFormat="1" ht="31.5">
      <c r="A640" s="78" t="s">
        <v>1984</v>
      </c>
      <c r="B640" s="57" t="s">
        <v>1496</v>
      </c>
      <c r="C640" s="32" t="s">
        <v>1461</v>
      </c>
      <c r="D640" s="103"/>
      <c r="E640" s="181">
        <f t="shared" si="20"/>
        <v>19583.333333333336</v>
      </c>
      <c r="F640" s="168">
        <f t="shared" si="21"/>
        <v>3916.6666666666674</v>
      </c>
      <c r="G640" s="168">
        <v>23500</v>
      </c>
    </row>
    <row r="641" spans="1:7" s="7" customFormat="1" ht="15.75">
      <c r="A641" s="78" t="s">
        <v>1985</v>
      </c>
      <c r="B641" s="57" t="s">
        <v>1549</v>
      </c>
      <c r="C641" s="32"/>
      <c r="D641" s="103"/>
      <c r="E641" s="146"/>
      <c r="F641" s="148"/>
      <c r="G641" s="150"/>
    </row>
    <row r="642" spans="1:7" s="7" customFormat="1" ht="31.5">
      <c r="A642" s="78" t="s">
        <v>1986</v>
      </c>
      <c r="B642" s="57" t="s">
        <v>1493</v>
      </c>
      <c r="C642" s="32" t="s">
        <v>1461</v>
      </c>
      <c r="D642" s="103"/>
      <c r="E642" s="181">
        <f t="shared" si="20"/>
        <v>12916.666666666668</v>
      </c>
      <c r="F642" s="168">
        <f t="shared" si="21"/>
        <v>2583.333333333334</v>
      </c>
      <c r="G642" s="168">
        <v>15500</v>
      </c>
    </row>
    <row r="643" spans="1:7" s="7" customFormat="1" ht="31.5">
      <c r="A643" s="78" t="s">
        <v>1987</v>
      </c>
      <c r="B643" s="57" t="s">
        <v>1496</v>
      </c>
      <c r="C643" s="32" t="s">
        <v>1461</v>
      </c>
      <c r="D643" s="103"/>
      <c r="E643" s="181">
        <f t="shared" si="20"/>
        <v>20416.666666666668</v>
      </c>
      <c r="F643" s="168">
        <f t="shared" si="21"/>
        <v>4083.333333333334</v>
      </c>
      <c r="G643" s="168">
        <v>24500</v>
      </c>
    </row>
    <row r="644" spans="1:7" s="7" customFormat="1" ht="15.75">
      <c r="A644" s="78" t="s">
        <v>1988</v>
      </c>
      <c r="B644" s="57" t="s">
        <v>1543</v>
      </c>
      <c r="C644" s="32"/>
      <c r="D644" s="103"/>
      <c r="E644" s="181"/>
      <c r="F644" s="169"/>
      <c r="G644" s="168"/>
    </row>
    <row r="645" spans="1:7" s="7" customFormat="1" ht="31.5">
      <c r="A645" s="78" t="s">
        <v>1989</v>
      </c>
      <c r="B645" s="57" t="s">
        <v>1493</v>
      </c>
      <c r="C645" s="32" t="s">
        <v>1461</v>
      </c>
      <c r="D645" s="103"/>
      <c r="E645" s="181">
        <f t="shared" si="20"/>
        <v>13750</v>
      </c>
      <c r="F645" s="168">
        <f t="shared" si="21"/>
        <v>2750</v>
      </c>
      <c r="G645" s="168">
        <v>16500</v>
      </c>
    </row>
    <row r="646" spans="1:7" s="7" customFormat="1" ht="31.5">
      <c r="A646" s="78" t="s">
        <v>1990</v>
      </c>
      <c r="B646" s="57" t="s">
        <v>1496</v>
      </c>
      <c r="C646" s="32" t="s">
        <v>1461</v>
      </c>
      <c r="D646" s="103"/>
      <c r="E646" s="181">
        <f aca="true" t="shared" si="22" ref="E646:E708">G646/1.2</f>
        <v>21875</v>
      </c>
      <c r="F646" s="168">
        <f t="shared" si="21"/>
        <v>4375</v>
      </c>
      <c r="G646" s="168">
        <v>26250</v>
      </c>
    </row>
    <row r="647" spans="1:7" s="7" customFormat="1" ht="15.75">
      <c r="A647" s="78" t="s">
        <v>1662</v>
      </c>
      <c r="B647" s="57" t="s">
        <v>1663</v>
      </c>
      <c r="C647" s="32"/>
      <c r="D647" s="103"/>
      <c r="E647" s="181"/>
      <c r="F647" s="169"/>
      <c r="G647" s="168"/>
    </row>
    <row r="648" spans="1:7" s="7" customFormat="1" ht="15.75">
      <c r="A648" s="78" t="s">
        <v>1992</v>
      </c>
      <c r="B648" s="57" t="s">
        <v>1534</v>
      </c>
      <c r="C648" s="32"/>
      <c r="D648" s="103"/>
      <c r="E648" s="181"/>
      <c r="F648" s="169"/>
      <c r="G648" s="168"/>
    </row>
    <row r="649" spans="1:7" s="7" customFormat="1" ht="31.5">
      <c r="A649" s="78" t="s">
        <v>1993</v>
      </c>
      <c r="B649" s="57" t="s">
        <v>1493</v>
      </c>
      <c r="C649" s="32" t="s">
        <v>1461</v>
      </c>
      <c r="D649" s="103"/>
      <c r="E649" s="181">
        <f t="shared" si="22"/>
        <v>13750</v>
      </c>
      <c r="F649" s="168">
        <f t="shared" si="21"/>
        <v>2750</v>
      </c>
      <c r="G649" s="168">
        <v>16500</v>
      </c>
    </row>
    <row r="650" spans="1:7" s="7" customFormat="1" ht="31.5">
      <c r="A650" s="78" t="s">
        <v>1994</v>
      </c>
      <c r="B650" s="57" t="s">
        <v>1496</v>
      </c>
      <c r="C650" s="32" t="s">
        <v>1461</v>
      </c>
      <c r="D650" s="103"/>
      <c r="E650" s="181">
        <f t="shared" si="22"/>
        <v>21250</v>
      </c>
      <c r="F650" s="168">
        <f t="shared" si="21"/>
        <v>4250</v>
      </c>
      <c r="G650" s="168">
        <v>25500</v>
      </c>
    </row>
    <row r="651" spans="1:7" s="7" customFormat="1" ht="15.75">
      <c r="A651" s="78" t="s">
        <v>1995</v>
      </c>
      <c r="B651" s="57" t="s">
        <v>1536</v>
      </c>
      <c r="C651" s="32"/>
      <c r="D651" s="103"/>
      <c r="E651" s="181"/>
      <c r="F651" s="169"/>
      <c r="G651" s="168"/>
    </row>
    <row r="652" spans="1:7" s="7" customFormat="1" ht="31.5">
      <c r="A652" s="78" t="s">
        <v>1996</v>
      </c>
      <c r="B652" s="57" t="s">
        <v>1493</v>
      </c>
      <c r="C652" s="32" t="s">
        <v>1461</v>
      </c>
      <c r="D652" s="103"/>
      <c r="E652" s="181">
        <f t="shared" si="22"/>
        <v>14166.666666666668</v>
      </c>
      <c r="F652" s="168">
        <f t="shared" si="21"/>
        <v>2833.333333333334</v>
      </c>
      <c r="G652" s="168">
        <v>17000</v>
      </c>
    </row>
    <row r="653" spans="1:7" s="7" customFormat="1" ht="31.5">
      <c r="A653" s="78" t="s">
        <v>1997</v>
      </c>
      <c r="B653" s="57" t="s">
        <v>1496</v>
      </c>
      <c r="C653" s="32" t="s">
        <v>1461</v>
      </c>
      <c r="D653" s="103"/>
      <c r="E653" s="181">
        <f t="shared" si="22"/>
        <v>22083.333333333336</v>
      </c>
      <c r="F653" s="168">
        <f t="shared" si="21"/>
        <v>4416.666666666667</v>
      </c>
      <c r="G653" s="168">
        <v>26500</v>
      </c>
    </row>
    <row r="654" spans="1:7" s="7" customFormat="1" ht="15.75">
      <c r="A654" s="78" t="s">
        <v>1998</v>
      </c>
      <c r="B654" s="57" t="s">
        <v>1549</v>
      </c>
      <c r="C654" s="32"/>
      <c r="D654" s="103"/>
      <c r="E654" s="146"/>
      <c r="F654" s="148"/>
      <c r="G654" s="150"/>
    </row>
    <row r="655" spans="1:7" s="7" customFormat="1" ht="31.5">
      <c r="A655" s="78" t="s">
        <v>1999</v>
      </c>
      <c r="B655" s="57" t="s">
        <v>1493</v>
      </c>
      <c r="C655" s="32" t="s">
        <v>1461</v>
      </c>
      <c r="D655" s="103"/>
      <c r="E655" s="181">
        <f t="shared" si="22"/>
        <v>14583.333333333334</v>
      </c>
      <c r="F655" s="168">
        <f t="shared" si="21"/>
        <v>2916.666666666667</v>
      </c>
      <c r="G655" s="168">
        <v>17500</v>
      </c>
    </row>
    <row r="656" spans="1:7" s="7" customFormat="1" ht="31.5">
      <c r="A656" s="78" t="s">
        <v>2000</v>
      </c>
      <c r="B656" s="57" t="s">
        <v>1496</v>
      </c>
      <c r="C656" s="32" t="s">
        <v>1461</v>
      </c>
      <c r="D656" s="103"/>
      <c r="E656" s="181">
        <f t="shared" si="22"/>
        <v>22916.666666666668</v>
      </c>
      <c r="F656" s="168">
        <f t="shared" si="21"/>
        <v>4583.333333333334</v>
      </c>
      <c r="G656" s="168">
        <v>27500</v>
      </c>
    </row>
    <row r="657" spans="1:7" s="7" customFormat="1" ht="15.75">
      <c r="A657" s="78" t="s">
        <v>2001</v>
      </c>
      <c r="B657" s="57" t="s">
        <v>1543</v>
      </c>
      <c r="C657" s="32"/>
      <c r="D657" s="103"/>
      <c r="E657" s="181"/>
      <c r="F657" s="169"/>
      <c r="G657" s="168"/>
    </row>
    <row r="658" spans="1:7" s="7" customFormat="1" ht="31.5">
      <c r="A658" s="78" t="s">
        <v>2002</v>
      </c>
      <c r="B658" s="57" t="s">
        <v>1493</v>
      </c>
      <c r="C658" s="32" t="s">
        <v>1461</v>
      </c>
      <c r="D658" s="103"/>
      <c r="E658" s="181">
        <f t="shared" si="22"/>
        <v>15416.666666666668</v>
      </c>
      <c r="F658" s="168">
        <f t="shared" si="21"/>
        <v>3083.333333333334</v>
      </c>
      <c r="G658" s="168">
        <v>18500</v>
      </c>
    </row>
    <row r="659" spans="1:7" s="7" customFormat="1" ht="31.5">
      <c r="A659" s="78" t="s">
        <v>2003</v>
      </c>
      <c r="B659" s="57" t="s">
        <v>1496</v>
      </c>
      <c r="C659" s="32" t="s">
        <v>1461</v>
      </c>
      <c r="D659" s="103"/>
      <c r="E659" s="181">
        <f t="shared" si="22"/>
        <v>24375</v>
      </c>
      <c r="F659" s="168">
        <f t="shared" si="21"/>
        <v>4875</v>
      </c>
      <c r="G659" s="168">
        <v>29250</v>
      </c>
    </row>
    <row r="660" spans="1:7" s="7" customFormat="1" ht="15.75">
      <c r="A660" s="78" t="s">
        <v>1664</v>
      </c>
      <c r="B660" s="57" t="s">
        <v>1665</v>
      </c>
      <c r="C660" s="32"/>
      <c r="D660" s="103"/>
      <c r="E660" s="181"/>
      <c r="F660" s="169"/>
      <c r="G660" s="169"/>
    </row>
    <row r="661" spans="1:7" s="7" customFormat="1" ht="15.75">
      <c r="A661" s="78" t="s">
        <v>1991</v>
      </c>
      <c r="B661" s="57" t="s">
        <v>1534</v>
      </c>
      <c r="C661" s="32"/>
      <c r="D661" s="103"/>
      <c r="E661" s="181"/>
      <c r="F661" s="169"/>
      <c r="G661" s="169"/>
    </row>
    <row r="662" spans="1:7" s="7" customFormat="1" ht="31.5">
      <c r="A662" s="78" t="s">
        <v>2004</v>
      </c>
      <c r="B662" s="57" t="s">
        <v>1493</v>
      </c>
      <c r="C662" s="32" t="s">
        <v>1461</v>
      </c>
      <c r="D662" s="103"/>
      <c r="E662" s="181">
        <f t="shared" si="22"/>
        <v>12083.333333333334</v>
      </c>
      <c r="F662" s="168">
        <f aca="true" t="shared" si="23" ref="F662:F724">E662*0.2</f>
        <v>2416.666666666667</v>
      </c>
      <c r="G662" s="168">
        <v>14500</v>
      </c>
    </row>
    <row r="663" spans="1:7" s="7" customFormat="1" ht="31.5">
      <c r="A663" s="78" t="s">
        <v>2005</v>
      </c>
      <c r="B663" s="57" t="s">
        <v>1496</v>
      </c>
      <c r="C663" s="32" t="s">
        <v>1461</v>
      </c>
      <c r="D663" s="103"/>
      <c r="E663" s="181">
        <f t="shared" si="22"/>
        <v>18750</v>
      </c>
      <c r="F663" s="168">
        <f t="shared" si="23"/>
        <v>3750</v>
      </c>
      <c r="G663" s="168">
        <v>22500</v>
      </c>
    </row>
    <row r="664" spans="1:7" s="7" customFormat="1" ht="15.75">
      <c r="A664" s="78" t="s">
        <v>2006</v>
      </c>
      <c r="B664" s="57" t="s">
        <v>1536</v>
      </c>
      <c r="C664" s="32"/>
      <c r="D664" s="103"/>
      <c r="E664" s="181"/>
      <c r="F664" s="169"/>
      <c r="G664" s="168"/>
    </row>
    <row r="665" spans="1:7" s="7" customFormat="1" ht="31.5">
      <c r="A665" s="78" t="s">
        <v>2007</v>
      </c>
      <c r="B665" s="57" t="s">
        <v>1493</v>
      </c>
      <c r="C665" s="32" t="s">
        <v>1461</v>
      </c>
      <c r="D665" s="103"/>
      <c r="E665" s="181">
        <f t="shared" si="22"/>
        <v>12500</v>
      </c>
      <c r="F665" s="168">
        <f t="shared" si="23"/>
        <v>2500</v>
      </c>
      <c r="G665" s="168">
        <v>15000</v>
      </c>
    </row>
    <row r="666" spans="1:7" s="7" customFormat="1" ht="31.5">
      <c r="A666" s="78" t="s">
        <v>2008</v>
      </c>
      <c r="B666" s="57" t="s">
        <v>1496</v>
      </c>
      <c r="C666" s="32" t="s">
        <v>1461</v>
      </c>
      <c r="D666" s="103"/>
      <c r="E666" s="181">
        <f t="shared" si="22"/>
        <v>19583.333333333336</v>
      </c>
      <c r="F666" s="168">
        <f t="shared" si="23"/>
        <v>3916.6666666666674</v>
      </c>
      <c r="G666" s="168">
        <v>23500</v>
      </c>
    </row>
    <row r="667" spans="1:7" s="7" customFormat="1" ht="15.75">
      <c r="A667" s="78" t="s">
        <v>2009</v>
      </c>
      <c r="B667" s="57" t="s">
        <v>1549</v>
      </c>
      <c r="C667" s="32"/>
      <c r="D667" s="103"/>
      <c r="E667" s="181"/>
      <c r="F667" s="169"/>
      <c r="G667" s="168"/>
    </row>
    <row r="668" spans="1:7" s="7" customFormat="1" ht="31.5">
      <c r="A668" s="78" t="s">
        <v>2010</v>
      </c>
      <c r="B668" s="57" t="s">
        <v>1493</v>
      </c>
      <c r="C668" s="32" t="s">
        <v>1461</v>
      </c>
      <c r="D668" s="103"/>
      <c r="E668" s="181">
        <f t="shared" si="22"/>
        <v>12916.666666666668</v>
      </c>
      <c r="F668" s="168">
        <f t="shared" si="23"/>
        <v>2583.333333333334</v>
      </c>
      <c r="G668" s="168">
        <v>15500</v>
      </c>
    </row>
    <row r="669" spans="1:7" s="7" customFormat="1" ht="31.5">
      <c r="A669" s="78" t="s">
        <v>2011</v>
      </c>
      <c r="B669" s="57" t="s">
        <v>1496</v>
      </c>
      <c r="C669" s="32" t="s">
        <v>1461</v>
      </c>
      <c r="D669" s="103"/>
      <c r="E669" s="181">
        <f t="shared" si="22"/>
        <v>20416.666666666668</v>
      </c>
      <c r="F669" s="168">
        <f t="shared" si="23"/>
        <v>4083.333333333334</v>
      </c>
      <c r="G669" s="168">
        <v>24500</v>
      </c>
    </row>
    <row r="670" spans="1:7" s="7" customFormat="1" ht="15.75">
      <c r="A670" s="78" t="s">
        <v>2012</v>
      </c>
      <c r="B670" s="57" t="s">
        <v>1543</v>
      </c>
      <c r="C670" s="32"/>
      <c r="D670" s="103"/>
      <c r="E670" s="181"/>
      <c r="F670" s="169"/>
      <c r="G670" s="168"/>
    </row>
    <row r="671" spans="1:7" s="7" customFormat="1" ht="31.5">
      <c r="A671" s="78" t="s">
        <v>2013</v>
      </c>
      <c r="B671" s="57" t="s">
        <v>1493</v>
      </c>
      <c r="C671" s="32" t="s">
        <v>1461</v>
      </c>
      <c r="D671" s="103"/>
      <c r="E671" s="181">
        <f t="shared" si="22"/>
        <v>13750</v>
      </c>
      <c r="F671" s="168">
        <f t="shared" si="23"/>
        <v>2750</v>
      </c>
      <c r="G671" s="168">
        <v>16500</v>
      </c>
    </row>
    <row r="672" spans="1:7" s="7" customFormat="1" ht="31.5">
      <c r="A672" s="78" t="s">
        <v>2014</v>
      </c>
      <c r="B672" s="57" t="s">
        <v>1496</v>
      </c>
      <c r="C672" s="32" t="s">
        <v>1461</v>
      </c>
      <c r="D672" s="103"/>
      <c r="E672" s="181">
        <f t="shared" si="22"/>
        <v>21875</v>
      </c>
      <c r="F672" s="168">
        <f t="shared" si="23"/>
        <v>4375</v>
      </c>
      <c r="G672" s="168">
        <v>26250</v>
      </c>
    </row>
    <row r="673" spans="1:7" s="7" customFormat="1" ht="15.75">
      <c r="A673" s="78" t="s">
        <v>1666</v>
      </c>
      <c r="B673" s="57" t="s">
        <v>1667</v>
      </c>
      <c r="C673" s="32" t="s">
        <v>1247</v>
      </c>
      <c r="D673" s="103"/>
      <c r="E673" s="181">
        <f t="shared" si="22"/>
        <v>5833.333333333334</v>
      </c>
      <c r="F673" s="168">
        <f t="shared" si="23"/>
        <v>1166.6666666666667</v>
      </c>
      <c r="G673" s="168">
        <v>7000</v>
      </c>
    </row>
    <row r="674" spans="1:7" s="7" customFormat="1" ht="15.75">
      <c r="A674" s="78" t="s">
        <v>1668</v>
      </c>
      <c r="B674" s="57" t="s">
        <v>1669</v>
      </c>
      <c r="C674" s="32"/>
      <c r="D674" s="103"/>
      <c r="E674" s="181"/>
      <c r="F674" s="169"/>
      <c r="G674" s="168"/>
    </row>
    <row r="675" spans="1:7" s="7" customFormat="1" ht="15.75">
      <c r="A675" s="78" t="s">
        <v>2015</v>
      </c>
      <c r="B675" s="57" t="s">
        <v>1534</v>
      </c>
      <c r="C675" s="32"/>
      <c r="D675" s="103"/>
      <c r="E675" s="181"/>
      <c r="F675" s="169"/>
      <c r="G675" s="168"/>
    </row>
    <row r="676" spans="1:7" s="7" customFormat="1" ht="31.5">
      <c r="A676" s="78" t="s">
        <v>2016</v>
      </c>
      <c r="B676" s="57" t="s">
        <v>1493</v>
      </c>
      <c r="C676" s="32" t="s">
        <v>1461</v>
      </c>
      <c r="D676" s="103"/>
      <c r="E676" s="181">
        <f t="shared" si="22"/>
        <v>13750</v>
      </c>
      <c r="F676" s="168">
        <f t="shared" si="23"/>
        <v>2750</v>
      </c>
      <c r="G676" s="168">
        <v>16500</v>
      </c>
    </row>
    <row r="677" spans="1:7" s="7" customFormat="1" ht="31.5">
      <c r="A677" s="78" t="s">
        <v>2017</v>
      </c>
      <c r="B677" s="57" t="s">
        <v>1496</v>
      </c>
      <c r="C677" s="32" t="s">
        <v>1461</v>
      </c>
      <c r="D677" s="103"/>
      <c r="E677" s="181">
        <f t="shared" si="22"/>
        <v>22750</v>
      </c>
      <c r="F677" s="168">
        <f t="shared" si="23"/>
        <v>4550</v>
      </c>
      <c r="G677" s="168">
        <v>27300</v>
      </c>
    </row>
    <row r="678" spans="1:7" s="7" customFormat="1" ht="15.75">
      <c r="A678" s="78" t="s">
        <v>2018</v>
      </c>
      <c r="B678" s="57" t="s">
        <v>1536</v>
      </c>
      <c r="C678" s="32"/>
      <c r="D678" s="103"/>
      <c r="E678" s="181"/>
      <c r="F678" s="169"/>
      <c r="G678" s="168"/>
    </row>
    <row r="679" spans="1:7" s="7" customFormat="1" ht="31.5">
      <c r="A679" s="78" t="s">
        <v>2019</v>
      </c>
      <c r="B679" s="57" t="s">
        <v>1493</v>
      </c>
      <c r="C679" s="32" t="s">
        <v>1461</v>
      </c>
      <c r="D679" s="103"/>
      <c r="E679" s="181">
        <f t="shared" si="22"/>
        <v>14166.666666666668</v>
      </c>
      <c r="F679" s="168">
        <f t="shared" si="23"/>
        <v>2833.333333333334</v>
      </c>
      <c r="G679" s="168">
        <v>17000</v>
      </c>
    </row>
    <row r="680" spans="1:7" s="7" customFormat="1" ht="31.5">
      <c r="A680" s="78" t="s">
        <v>2020</v>
      </c>
      <c r="B680" s="57" t="s">
        <v>1496</v>
      </c>
      <c r="C680" s="32" t="s">
        <v>1461</v>
      </c>
      <c r="D680" s="103"/>
      <c r="E680" s="181">
        <f t="shared" si="22"/>
        <v>23666.666666666668</v>
      </c>
      <c r="F680" s="168">
        <f t="shared" si="23"/>
        <v>4733.333333333334</v>
      </c>
      <c r="G680" s="168">
        <v>28400</v>
      </c>
    </row>
    <row r="681" spans="1:7" s="7" customFormat="1" ht="15.75">
      <c r="A681" s="78" t="s">
        <v>1670</v>
      </c>
      <c r="B681" s="57" t="s">
        <v>1671</v>
      </c>
      <c r="C681" s="32"/>
      <c r="D681" s="103"/>
      <c r="E681" s="181"/>
      <c r="F681" s="169"/>
      <c r="G681" s="168"/>
    </row>
    <row r="682" spans="1:7" s="7" customFormat="1" ht="15.75">
      <c r="A682" s="78" t="s">
        <v>2021</v>
      </c>
      <c r="B682" s="57" t="s">
        <v>1534</v>
      </c>
      <c r="C682" s="32"/>
      <c r="D682" s="103"/>
      <c r="E682" s="181"/>
      <c r="F682" s="169"/>
      <c r="G682" s="168"/>
    </row>
    <row r="683" spans="1:7" s="7" customFormat="1" ht="31.5">
      <c r="A683" s="78" t="s">
        <v>2022</v>
      </c>
      <c r="B683" s="57" t="s">
        <v>1493</v>
      </c>
      <c r="C683" s="32" t="s">
        <v>1461</v>
      </c>
      <c r="D683" s="103"/>
      <c r="E683" s="181">
        <f t="shared" si="22"/>
        <v>17916.666666666668</v>
      </c>
      <c r="F683" s="168">
        <f t="shared" si="23"/>
        <v>3583.333333333334</v>
      </c>
      <c r="G683" s="168">
        <v>21500</v>
      </c>
    </row>
    <row r="684" spans="1:7" s="7" customFormat="1" ht="31.5">
      <c r="A684" s="78" t="s">
        <v>2023</v>
      </c>
      <c r="B684" s="57" t="s">
        <v>1496</v>
      </c>
      <c r="C684" s="32" t="s">
        <v>1461</v>
      </c>
      <c r="D684" s="103"/>
      <c r="E684" s="181">
        <f t="shared" si="22"/>
        <v>29416.666666666668</v>
      </c>
      <c r="F684" s="168">
        <f t="shared" si="23"/>
        <v>5883.333333333334</v>
      </c>
      <c r="G684" s="168">
        <v>35300</v>
      </c>
    </row>
    <row r="685" spans="1:7" s="7" customFormat="1" ht="15.75">
      <c r="A685" s="78" t="s">
        <v>2024</v>
      </c>
      <c r="B685" s="57" t="s">
        <v>1536</v>
      </c>
      <c r="C685" s="32"/>
      <c r="D685" s="103"/>
      <c r="E685" s="181"/>
      <c r="F685" s="169"/>
      <c r="G685" s="168"/>
    </row>
    <row r="686" spans="1:7" s="7" customFormat="1" ht="31.5">
      <c r="A686" s="78" t="s">
        <v>2025</v>
      </c>
      <c r="B686" s="57" t="s">
        <v>1493</v>
      </c>
      <c r="C686" s="32" t="s">
        <v>1461</v>
      </c>
      <c r="D686" s="103"/>
      <c r="E686" s="181">
        <f t="shared" si="22"/>
        <v>19166.666666666668</v>
      </c>
      <c r="F686" s="168">
        <f t="shared" si="23"/>
        <v>3833.333333333334</v>
      </c>
      <c r="G686" s="168">
        <v>23000</v>
      </c>
    </row>
    <row r="687" spans="1:7" s="7" customFormat="1" ht="31.5">
      <c r="A687" s="78" t="s">
        <v>2026</v>
      </c>
      <c r="B687" s="57" t="s">
        <v>1496</v>
      </c>
      <c r="C687" s="32" t="s">
        <v>1461</v>
      </c>
      <c r="D687" s="103"/>
      <c r="E687" s="181">
        <f t="shared" si="22"/>
        <v>31666.666666666668</v>
      </c>
      <c r="F687" s="168">
        <f t="shared" si="23"/>
        <v>6333.333333333334</v>
      </c>
      <c r="G687" s="168">
        <v>38000</v>
      </c>
    </row>
    <row r="688" spans="1:7" s="7" customFormat="1" ht="15.75">
      <c r="A688" s="78" t="s">
        <v>1672</v>
      </c>
      <c r="B688" s="57" t="s">
        <v>1673</v>
      </c>
      <c r="C688" s="32"/>
      <c r="D688" s="103"/>
      <c r="E688" s="181"/>
      <c r="F688" s="169"/>
      <c r="G688" s="168"/>
    </row>
    <row r="689" spans="1:7" s="7" customFormat="1" ht="15.75">
      <c r="A689" s="78" t="s">
        <v>2027</v>
      </c>
      <c r="B689" s="57" t="s">
        <v>1534</v>
      </c>
      <c r="C689" s="32"/>
      <c r="D689" s="103"/>
      <c r="E689" s="181"/>
      <c r="F689" s="169"/>
      <c r="G689" s="168"/>
    </row>
    <row r="690" spans="1:7" s="7" customFormat="1" ht="31.5">
      <c r="A690" s="78" t="s">
        <v>2028</v>
      </c>
      <c r="B690" s="57" t="s">
        <v>1493</v>
      </c>
      <c r="C690" s="32" t="s">
        <v>1461</v>
      </c>
      <c r="D690" s="103"/>
      <c r="E690" s="181">
        <f t="shared" si="22"/>
        <v>19583.333333333336</v>
      </c>
      <c r="F690" s="168">
        <f t="shared" si="23"/>
        <v>3916.6666666666674</v>
      </c>
      <c r="G690" s="168">
        <v>23500</v>
      </c>
    </row>
    <row r="691" spans="1:7" s="7" customFormat="1" ht="31.5">
      <c r="A691" s="78" t="s">
        <v>2029</v>
      </c>
      <c r="B691" s="57" t="s">
        <v>1496</v>
      </c>
      <c r="C691" s="32" t="s">
        <v>1461</v>
      </c>
      <c r="D691" s="103"/>
      <c r="E691" s="181">
        <f t="shared" si="22"/>
        <v>30000</v>
      </c>
      <c r="F691" s="168">
        <f t="shared" si="23"/>
        <v>6000</v>
      </c>
      <c r="G691" s="168">
        <v>36000</v>
      </c>
    </row>
    <row r="692" spans="1:7" s="7" customFormat="1" ht="15.75">
      <c r="A692" s="78" t="s">
        <v>2030</v>
      </c>
      <c r="B692" s="57" t="s">
        <v>1536</v>
      </c>
      <c r="C692" s="32"/>
      <c r="D692" s="103"/>
      <c r="E692" s="181"/>
      <c r="F692" s="169"/>
      <c r="G692" s="169"/>
    </row>
    <row r="693" spans="1:7" s="7" customFormat="1" ht="31.5">
      <c r="A693" s="78" t="s">
        <v>2031</v>
      </c>
      <c r="B693" s="57" t="s">
        <v>1493</v>
      </c>
      <c r="C693" s="32" t="s">
        <v>1461</v>
      </c>
      <c r="D693" s="103"/>
      <c r="E693" s="181">
        <f t="shared" si="22"/>
        <v>21666.666666666668</v>
      </c>
      <c r="F693" s="168">
        <f t="shared" si="23"/>
        <v>4333.333333333334</v>
      </c>
      <c r="G693" s="168">
        <v>26000</v>
      </c>
    </row>
    <row r="694" spans="1:7" s="7" customFormat="1" ht="31.5">
      <c r="A694" s="78" t="s">
        <v>2032</v>
      </c>
      <c r="B694" s="57" t="s">
        <v>1496</v>
      </c>
      <c r="C694" s="32" t="s">
        <v>1461</v>
      </c>
      <c r="D694" s="103"/>
      <c r="E694" s="181">
        <f t="shared" si="22"/>
        <v>33333.333333333336</v>
      </c>
      <c r="F694" s="168">
        <f t="shared" si="23"/>
        <v>6666.666666666668</v>
      </c>
      <c r="G694" s="168">
        <v>40000</v>
      </c>
    </row>
    <row r="695" spans="1:7" s="7" customFormat="1" ht="15.75">
      <c r="A695" s="78" t="s">
        <v>2033</v>
      </c>
      <c r="B695" s="57" t="s">
        <v>1549</v>
      </c>
      <c r="C695" s="32"/>
      <c r="D695" s="103"/>
      <c r="E695" s="181"/>
      <c r="F695" s="169"/>
      <c r="G695" s="168"/>
    </row>
    <row r="696" spans="1:7" s="7" customFormat="1" ht="31.5">
      <c r="A696" s="78" t="s">
        <v>2034</v>
      </c>
      <c r="B696" s="57" t="s">
        <v>1493</v>
      </c>
      <c r="C696" s="32" t="s">
        <v>1461</v>
      </c>
      <c r="D696" s="103"/>
      <c r="E696" s="181">
        <f t="shared" si="22"/>
        <v>22916.666666666668</v>
      </c>
      <c r="F696" s="168">
        <f t="shared" si="23"/>
        <v>4583.333333333334</v>
      </c>
      <c r="G696" s="168">
        <v>27500</v>
      </c>
    </row>
    <row r="697" spans="1:7" s="7" customFormat="1" ht="31.5">
      <c r="A697" s="78" t="s">
        <v>2035</v>
      </c>
      <c r="B697" s="57" t="s">
        <v>1496</v>
      </c>
      <c r="C697" s="32" t="s">
        <v>1461</v>
      </c>
      <c r="D697" s="103"/>
      <c r="E697" s="181">
        <f t="shared" si="22"/>
        <v>35416.66666666667</v>
      </c>
      <c r="F697" s="168">
        <f t="shared" si="23"/>
        <v>7083.333333333335</v>
      </c>
      <c r="G697" s="168">
        <v>42500</v>
      </c>
    </row>
    <row r="698" spans="1:7" s="7" customFormat="1" ht="15.75">
      <c r="A698" s="78" t="s">
        <v>2036</v>
      </c>
      <c r="B698" s="57" t="s">
        <v>1543</v>
      </c>
      <c r="C698" s="32"/>
      <c r="D698" s="103"/>
      <c r="E698" s="146"/>
      <c r="F698" s="148"/>
      <c r="G698" s="150"/>
    </row>
    <row r="699" spans="1:7" s="7" customFormat="1" ht="31.5">
      <c r="A699" s="78" t="s">
        <v>2037</v>
      </c>
      <c r="B699" s="57" t="s">
        <v>1493</v>
      </c>
      <c r="C699" s="32" t="s">
        <v>1461</v>
      </c>
      <c r="D699" s="103"/>
      <c r="E699" s="181">
        <f t="shared" si="22"/>
        <v>23750</v>
      </c>
      <c r="F699" s="168">
        <f t="shared" si="23"/>
        <v>4750</v>
      </c>
      <c r="G699" s="168">
        <v>28500</v>
      </c>
    </row>
    <row r="700" spans="1:7" s="7" customFormat="1" ht="31.5">
      <c r="A700" s="78" t="s">
        <v>2038</v>
      </c>
      <c r="B700" s="57" t="s">
        <v>1496</v>
      </c>
      <c r="C700" s="32" t="s">
        <v>1461</v>
      </c>
      <c r="D700" s="103"/>
      <c r="E700" s="181">
        <f t="shared" si="22"/>
        <v>37708.333333333336</v>
      </c>
      <c r="F700" s="168">
        <f t="shared" si="23"/>
        <v>7541.666666666668</v>
      </c>
      <c r="G700" s="168">
        <v>45250</v>
      </c>
    </row>
    <row r="701" spans="1:7" s="7" customFormat="1" ht="15.75">
      <c r="A701" s="78" t="s">
        <v>1674</v>
      </c>
      <c r="B701" s="57" t="s">
        <v>1675</v>
      </c>
      <c r="C701" s="32" t="s">
        <v>1247</v>
      </c>
      <c r="D701" s="103"/>
      <c r="E701" s="181">
        <f t="shared" si="22"/>
        <v>20833.333333333336</v>
      </c>
      <c r="F701" s="168">
        <f t="shared" si="23"/>
        <v>4166.666666666667</v>
      </c>
      <c r="G701" s="168">
        <v>25000</v>
      </c>
    </row>
    <row r="702" spans="1:7" s="7" customFormat="1" ht="31.5">
      <c r="A702" s="78" t="s">
        <v>1676</v>
      </c>
      <c r="B702" s="57" t="s">
        <v>1677</v>
      </c>
      <c r="C702" s="32"/>
      <c r="D702" s="103"/>
      <c r="E702" s="181"/>
      <c r="F702" s="169"/>
      <c r="G702" s="168"/>
    </row>
    <row r="703" spans="1:7" s="7" customFormat="1" ht="15.75">
      <c r="A703" s="78" t="s">
        <v>2039</v>
      </c>
      <c r="B703" s="57" t="s">
        <v>1534</v>
      </c>
      <c r="C703" s="32"/>
      <c r="D703" s="103"/>
      <c r="E703" s="181"/>
      <c r="F703" s="169"/>
      <c r="G703" s="168"/>
    </row>
    <row r="704" spans="1:7" s="7" customFormat="1" ht="31.5">
      <c r="A704" s="78" t="s">
        <v>2040</v>
      </c>
      <c r="B704" s="57" t="s">
        <v>1493</v>
      </c>
      <c r="C704" s="32" t="s">
        <v>1461</v>
      </c>
      <c r="D704" s="103"/>
      <c r="E704" s="181">
        <f t="shared" si="22"/>
        <v>17083.333333333336</v>
      </c>
      <c r="F704" s="168">
        <f t="shared" si="23"/>
        <v>3416.6666666666674</v>
      </c>
      <c r="G704" s="168">
        <v>20500</v>
      </c>
    </row>
    <row r="705" spans="1:7" s="7" customFormat="1" ht="31.5">
      <c r="A705" s="78" t="s">
        <v>2041</v>
      </c>
      <c r="B705" s="57" t="s">
        <v>1496</v>
      </c>
      <c r="C705" s="32" t="s">
        <v>1461</v>
      </c>
      <c r="D705" s="103"/>
      <c r="E705" s="181">
        <f t="shared" si="22"/>
        <v>26250</v>
      </c>
      <c r="F705" s="168">
        <f t="shared" si="23"/>
        <v>5250</v>
      </c>
      <c r="G705" s="168">
        <v>31500</v>
      </c>
    </row>
    <row r="706" spans="1:7" s="7" customFormat="1" ht="15.75">
      <c r="A706" s="78" t="s">
        <v>2042</v>
      </c>
      <c r="B706" s="57" t="s">
        <v>1536</v>
      </c>
      <c r="C706" s="32"/>
      <c r="D706" s="103"/>
      <c r="E706" s="181"/>
      <c r="F706" s="169"/>
      <c r="G706" s="168"/>
    </row>
    <row r="707" spans="1:7" s="7" customFormat="1" ht="31.5">
      <c r="A707" s="78" t="s">
        <v>2043</v>
      </c>
      <c r="B707" s="57" t="s">
        <v>1493</v>
      </c>
      <c r="C707" s="32" t="s">
        <v>1461</v>
      </c>
      <c r="D707" s="103"/>
      <c r="E707" s="181">
        <f t="shared" si="22"/>
        <v>18333.333333333336</v>
      </c>
      <c r="F707" s="168">
        <f t="shared" si="23"/>
        <v>3666.6666666666674</v>
      </c>
      <c r="G707" s="168">
        <v>22000</v>
      </c>
    </row>
    <row r="708" spans="1:7" s="7" customFormat="1" ht="31.5">
      <c r="A708" s="78" t="s">
        <v>2044</v>
      </c>
      <c r="B708" s="57" t="s">
        <v>1496</v>
      </c>
      <c r="C708" s="32" t="s">
        <v>1461</v>
      </c>
      <c r="D708" s="103"/>
      <c r="E708" s="181">
        <f t="shared" si="22"/>
        <v>28333.333333333336</v>
      </c>
      <c r="F708" s="168">
        <f t="shared" si="23"/>
        <v>5666.666666666668</v>
      </c>
      <c r="G708" s="168">
        <v>34000</v>
      </c>
    </row>
    <row r="709" spans="1:7" s="7" customFormat="1" ht="15.75">
      <c r="A709" s="78" t="s">
        <v>2045</v>
      </c>
      <c r="B709" s="57" t="s">
        <v>1549</v>
      </c>
      <c r="C709" s="32"/>
      <c r="D709" s="103"/>
      <c r="E709" s="181"/>
      <c r="F709" s="169"/>
      <c r="G709" s="168"/>
    </row>
    <row r="710" spans="1:7" s="7" customFormat="1" ht="31.5">
      <c r="A710" s="78" t="s">
        <v>2046</v>
      </c>
      <c r="B710" s="57" t="s">
        <v>1493</v>
      </c>
      <c r="C710" s="32" t="s">
        <v>1461</v>
      </c>
      <c r="D710" s="103"/>
      <c r="E710" s="181">
        <f aca="true" t="shared" si="24" ref="E710:E773">G710/1.2</f>
        <v>19583.333333333336</v>
      </c>
      <c r="F710" s="168">
        <f t="shared" si="23"/>
        <v>3916.6666666666674</v>
      </c>
      <c r="G710" s="168">
        <v>23500</v>
      </c>
    </row>
    <row r="711" spans="1:7" s="7" customFormat="1" ht="31.5">
      <c r="A711" s="78" t="s">
        <v>2047</v>
      </c>
      <c r="B711" s="57" t="s">
        <v>1496</v>
      </c>
      <c r="C711" s="32" t="s">
        <v>1461</v>
      </c>
      <c r="D711" s="103"/>
      <c r="E711" s="181">
        <f t="shared" si="24"/>
        <v>30416.666666666668</v>
      </c>
      <c r="F711" s="168">
        <f t="shared" si="23"/>
        <v>6083.333333333334</v>
      </c>
      <c r="G711" s="168">
        <v>36500</v>
      </c>
    </row>
    <row r="712" spans="1:7" s="7" customFormat="1" ht="15.75">
      <c r="A712" s="78" t="s">
        <v>2048</v>
      </c>
      <c r="B712" s="57" t="s">
        <v>1543</v>
      </c>
      <c r="C712" s="32"/>
      <c r="D712" s="103"/>
      <c r="E712" s="181"/>
      <c r="F712" s="168"/>
      <c r="G712" s="168"/>
    </row>
    <row r="713" spans="1:7" s="7" customFormat="1" ht="31.5">
      <c r="A713" s="78" t="s">
        <v>2049</v>
      </c>
      <c r="B713" s="57" t="s">
        <v>1493</v>
      </c>
      <c r="C713" s="32" t="s">
        <v>1461</v>
      </c>
      <c r="D713" s="103"/>
      <c r="E713" s="181">
        <f t="shared" si="24"/>
        <v>20833.333333333336</v>
      </c>
      <c r="F713" s="168">
        <f t="shared" si="23"/>
        <v>4166.666666666667</v>
      </c>
      <c r="G713" s="168">
        <v>25000</v>
      </c>
    </row>
    <row r="714" spans="1:7" s="7" customFormat="1" ht="31.5">
      <c r="A714" s="78" t="s">
        <v>2050</v>
      </c>
      <c r="B714" s="57" t="s">
        <v>1496</v>
      </c>
      <c r="C714" s="32" t="s">
        <v>1461</v>
      </c>
      <c r="D714" s="103"/>
      <c r="E714" s="181">
        <f t="shared" si="24"/>
        <v>31250</v>
      </c>
      <c r="F714" s="168">
        <f t="shared" si="23"/>
        <v>6250</v>
      </c>
      <c r="G714" s="168">
        <v>37500</v>
      </c>
    </row>
    <row r="715" spans="1:7" s="7" customFormat="1" ht="15.75">
      <c r="A715" s="78" t="s">
        <v>1678</v>
      </c>
      <c r="B715" s="57" t="s">
        <v>1679</v>
      </c>
      <c r="C715" s="32"/>
      <c r="D715" s="103"/>
      <c r="E715" s="181"/>
      <c r="F715" s="169"/>
      <c r="G715" s="169"/>
    </row>
    <row r="716" spans="1:7" s="7" customFormat="1" ht="15.75">
      <c r="A716" s="78" t="s">
        <v>2051</v>
      </c>
      <c r="B716" s="57" t="s">
        <v>1534</v>
      </c>
      <c r="C716" s="32"/>
      <c r="D716" s="103"/>
      <c r="E716" s="181"/>
      <c r="F716" s="169"/>
      <c r="G716" s="169"/>
    </row>
    <row r="717" spans="1:7" s="7" customFormat="1" ht="31.5">
      <c r="A717" s="78" t="s">
        <v>2052</v>
      </c>
      <c r="B717" s="57" t="s">
        <v>1493</v>
      </c>
      <c r="C717" s="32" t="s">
        <v>1461</v>
      </c>
      <c r="D717" s="103"/>
      <c r="E717" s="181">
        <f t="shared" si="24"/>
        <v>7083.333333333334</v>
      </c>
      <c r="F717" s="168">
        <f t="shared" si="23"/>
        <v>1416.666666666667</v>
      </c>
      <c r="G717" s="168">
        <v>8500</v>
      </c>
    </row>
    <row r="718" spans="1:7" s="7" customFormat="1" ht="31.5">
      <c r="A718" s="78" t="s">
        <v>2053</v>
      </c>
      <c r="B718" s="57" t="s">
        <v>1496</v>
      </c>
      <c r="C718" s="32" t="s">
        <v>1461</v>
      </c>
      <c r="D718" s="103"/>
      <c r="E718" s="181">
        <f t="shared" si="24"/>
        <v>12916.666666666668</v>
      </c>
      <c r="F718" s="168">
        <f t="shared" si="23"/>
        <v>2583.333333333334</v>
      </c>
      <c r="G718" s="168">
        <v>15500</v>
      </c>
    </row>
    <row r="719" spans="1:7" s="7" customFormat="1" ht="15.75">
      <c r="A719" s="78" t="s">
        <v>2054</v>
      </c>
      <c r="B719" s="57" t="s">
        <v>1536</v>
      </c>
      <c r="C719" s="32"/>
      <c r="D719" s="103"/>
      <c r="E719" s="181"/>
      <c r="F719" s="169"/>
      <c r="G719" s="168"/>
    </row>
    <row r="720" spans="1:7" s="7" customFormat="1" ht="31.5">
      <c r="A720" s="78" t="s">
        <v>2055</v>
      </c>
      <c r="B720" s="57" t="s">
        <v>1493</v>
      </c>
      <c r="C720" s="32" t="s">
        <v>1461</v>
      </c>
      <c r="D720" s="103"/>
      <c r="E720" s="181">
        <f t="shared" si="24"/>
        <v>7500</v>
      </c>
      <c r="F720" s="168">
        <f t="shared" si="23"/>
        <v>1500</v>
      </c>
      <c r="G720" s="168">
        <v>9000</v>
      </c>
    </row>
    <row r="721" spans="1:7" s="7" customFormat="1" ht="31.5">
      <c r="A721" s="78" t="s">
        <v>2056</v>
      </c>
      <c r="B721" s="57" t="s">
        <v>1496</v>
      </c>
      <c r="C721" s="32" t="s">
        <v>1461</v>
      </c>
      <c r="D721" s="103"/>
      <c r="E721" s="181">
        <f t="shared" si="24"/>
        <v>13916.666666666668</v>
      </c>
      <c r="F721" s="168">
        <f t="shared" si="23"/>
        <v>2783.333333333334</v>
      </c>
      <c r="G721" s="168">
        <v>16700</v>
      </c>
    </row>
    <row r="722" spans="1:7" s="7" customFormat="1" ht="15.75">
      <c r="A722" s="78" t="s">
        <v>2057</v>
      </c>
      <c r="B722" s="57" t="s">
        <v>1549</v>
      </c>
      <c r="C722" s="32"/>
      <c r="D722" s="103"/>
      <c r="E722" s="181"/>
      <c r="F722" s="168"/>
      <c r="G722" s="168"/>
    </row>
    <row r="723" spans="1:7" s="7" customFormat="1" ht="31.5">
      <c r="A723" s="78" t="s">
        <v>2058</v>
      </c>
      <c r="B723" s="57" t="s">
        <v>1493</v>
      </c>
      <c r="C723" s="32" t="s">
        <v>1461</v>
      </c>
      <c r="D723" s="103"/>
      <c r="E723" s="181">
        <f t="shared" si="24"/>
        <v>7916.666666666667</v>
      </c>
      <c r="F723" s="168">
        <f t="shared" si="23"/>
        <v>1583.3333333333335</v>
      </c>
      <c r="G723" s="168">
        <v>9500</v>
      </c>
    </row>
    <row r="724" spans="1:7" s="7" customFormat="1" ht="31.5">
      <c r="A724" s="78" t="s">
        <v>2059</v>
      </c>
      <c r="B724" s="57" t="s">
        <v>1496</v>
      </c>
      <c r="C724" s="32" t="s">
        <v>1461</v>
      </c>
      <c r="D724" s="103"/>
      <c r="E724" s="181">
        <f t="shared" si="24"/>
        <v>14916.666666666668</v>
      </c>
      <c r="F724" s="168">
        <f t="shared" si="23"/>
        <v>2983.333333333334</v>
      </c>
      <c r="G724" s="168">
        <v>17900</v>
      </c>
    </row>
    <row r="725" spans="1:7" s="7" customFormat="1" ht="15.75">
      <c r="A725" s="78" t="s">
        <v>2060</v>
      </c>
      <c r="B725" s="57" t="s">
        <v>1543</v>
      </c>
      <c r="C725" s="32"/>
      <c r="D725" s="103"/>
      <c r="E725" s="146"/>
      <c r="F725" s="150"/>
      <c r="G725" s="150"/>
    </row>
    <row r="726" spans="1:7" s="7" customFormat="1" ht="31.5">
      <c r="A726" s="78" t="s">
        <v>2061</v>
      </c>
      <c r="B726" s="57" t="s">
        <v>1493</v>
      </c>
      <c r="C726" s="32" t="s">
        <v>1461</v>
      </c>
      <c r="D726" s="103"/>
      <c r="E726" s="181">
        <f t="shared" si="24"/>
        <v>8333.333333333334</v>
      </c>
      <c r="F726" s="168">
        <f aca="true" t="shared" si="25" ref="F726:F788">E726*0.2</f>
        <v>1666.666666666667</v>
      </c>
      <c r="G726" s="168">
        <v>10000</v>
      </c>
    </row>
    <row r="727" spans="1:7" s="7" customFormat="1" ht="31.5">
      <c r="A727" s="78" t="s">
        <v>2062</v>
      </c>
      <c r="B727" s="57" t="s">
        <v>1496</v>
      </c>
      <c r="C727" s="32" t="s">
        <v>1461</v>
      </c>
      <c r="D727" s="103"/>
      <c r="E727" s="181">
        <f t="shared" si="24"/>
        <v>15916.666666666668</v>
      </c>
      <c r="F727" s="168">
        <f t="shared" si="25"/>
        <v>3183.333333333334</v>
      </c>
      <c r="G727" s="168">
        <v>19100</v>
      </c>
    </row>
    <row r="728" spans="1:7" s="7" customFormat="1" ht="15.75">
      <c r="A728" s="78" t="s">
        <v>1680</v>
      </c>
      <c r="B728" s="57" t="s">
        <v>1681</v>
      </c>
      <c r="C728" s="32" t="s">
        <v>1247</v>
      </c>
      <c r="D728" s="103"/>
      <c r="E728" s="181">
        <f t="shared" si="24"/>
        <v>8333.333333333334</v>
      </c>
      <c r="F728" s="168">
        <f t="shared" si="25"/>
        <v>1666.666666666667</v>
      </c>
      <c r="G728" s="168">
        <v>10000</v>
      </c>
    </row>
    <row r="729" spans="1:7" s="7" customFormat="1" ht="15.75">
      <c r="A729" s="78" t="s">
        <v>1682</v>
      </c>
      <c r="B729" s="57" t="s">
        <v>1683</v>
      </c>
      <c r="C729" s="32"/>
      <c r="D729" s="103"/>
      <c r="E729" s="181"/>
      <c r="F729" s="168"/>
      <c r="G729" s="168"/>
    </row>
    <row r="730" spans="1:7" s="7" customFormat="1" ht="15.75">
      <c r="A730" s="78" t="s">
        <v>2063</v>
      </c>
      <c r="B730" s="57" t="s">
        <v>1534</v>
      </c>
      <c r="C730" s="32"/>
      <c r="D730" s="103"/>
      <c r="E730" s="181"/>
      <c r="F730" s="168"/>
      <c r="G730" s="168"/>
    </row>
    <row r="731" spans="1:7" s="7" customFormat="1" ht="31.5">
      <c r="A731" s="78" t="s">
        <v>2064</v>
      </c>
      <c r="B731" s="57" t="s">
        <v>1493</v>
      </c>
      <c r="C731" s="32" t="s">
        <v>1461</v>
      </c>
      <c r="D731" s="103"/>
      <c r="E731" s="181">
        <f t="shared" si="24"/>
        <v>15416.666666666668</v>
      </c>
      <c r="F731" s="168">
        <f t="shared" si="25"/>
        <v>3083.333333333334</v>
      </c>
      <c r="G731" s="168">
        <v>18500</v>
      </c>
    </row>
    <row r="732" spans="1:7" s="7" customFormat="1" ht="31.5">
      <c r="A732" s="78" t="s">
        <v>2065</v>
      </c>
      <c r="B732" s="57" t="s">
        <v>1496</v>
      </c>
      <c r="C732" s="32" t="s">
        <v>1461</v>
      </c>
      <c r="D732" s="103"/>
      <c r="E732" s="181">
        <f t="shared" si="24"/>
        <v>23750</v>
      </c>
      <c r="F732" s="168">
        <f t="shared" si="25"/>
        <v>4750</v>
      </c>
      <c r="G732" s="168">
        <v>28500</v>
      </c>
    </row>
    <row r="733" spans="1:7" s="7" customFormat="1" ht="15.75">
      <c r="A733" s="78" t="s">
        <v>2066</v>
      </c>
      <c r="B733" s="57" t="s">
        <v>1536</v>
      </c>
      <c r="C733" s="32"/>
      <c r="D733" s="103"/>
      <c r="E733" s="181"/>
      <c r="F733" s="169"/>
      <c r="G733" s="168"/>
    </row>
    <row r="734" spans="1:7" s="7" customFormat="1" ht="31.5">
      <c r="A734" s="78" t="s">
        <v>2067</v>
      </c>
      <c r="B734" s="57" t="s">
        <v>1493</v>
      </c>
      <c r="C734" s="32" t="s">
        <v>1461</v>
      </c>
      <c r="D734" s="103"/>
      <c r="E734" s="181">
        <f t="shared" si="24"/>
        <v>15833.333333333334</v>
      </c>
      <c r="F734" s="168">
        <f t="shared" si="25"/>
        <v>3166.666666666667</v>
      </c>
      <c r="G734" s="168">
        <v>19000</v>
      </c>
    </row>
    <row r="735" spans="1:7" s="7" customFormat="1" ht="31.5">
      <c r="A735" s="78" t="s">
        <v>2068</v>
      </c>
      <c r="B735" s="57" t="s">
        <v>1496</v>
      </c>
      <c r="C735" s="32" t="s">
        <v>1461</v>
      </c>
      <c r="D735" s="103"/>
      <c r="E735" s="181">
        <f t="shared" si="24"/>
        <v>24583.333333333336</v>
      </c>
      <c r="F735" s="168">
        <f t="shared" si="25"/>
        <v>4916.666666666668</v>
      </c>
      <c r="G735" s="168">
        <v>29500</v>
      </c>
    </row>
    <row r="736" spans="1:7" s="7" customFormat="1" ht="15.75">
      <c r="A736" s="78" t="s">
        <v>2069</v>
      </c>
      <c r="B736" s="57" t="s">
        <v>1549</v>
      </c>
      <c r="C736" s="32"/>
      <c r="D736" s="103"/>
      <c r="E736" s="181"/>
      <c r="F736" s="169"/>
      <c r="G736" s="168"/>
    </row>
    <row r="737" spans="1:7" s="7" customFormat="1" ht="31.5">
      <c r="A737" s="78" t="s">
        <v>2070</v>
      </c>
      <c r="B737" s="57" t="s">
        <v>1493</v>
      </c>
      <c r="C737" s="32" t="s">
        <v>1461</v>
      </c>
      <c r="D737" s="103"/>
      <c r="E737" s="181">
        <f t="shared" si="24"/>
        <v>16250</v>
      </c>
      <c r="F737" s="168">
        <f t="shared" si="25"/>
        <v>3250</v>
      </c>
      <c r="G737" s="168">
        <v>19500</v>
      </c>
    </row>
    <row r="738" spans="1:7" s="7" customFormat="1" ht="31.5">
      <c r="A738" s="78" t="s">
        <v>2071</v>
      </c>
      <c r="B738" s="57" t="s">
        <v>1496</v>
      </c>
      <c r="C738" s="32" t="s">
        <v>1461</v>
      </c>
      <c r="D738" s="103"/>
      <c r="E738" s="181">
        <f t="shared" si="24"/>
        <v>25416.666666666668</v>
      </c>
      <c r="F738" s="168">
        <f t="shared" si="25"/>
        <v>5083.333333333334</v>
      </c>
      <c r="G738" s="168">
        <v>30500</v>
      </c>
    </row>
    <row r="739" spans="1:7" s="7" customFormat="1" ht="15.75">
      <c r="A739" s="78" t="s">
        <v>2072</v>
      </c>
      <c r="B739" s="57" t="s">
        <v>1543</v>
      </c>
      <c r="C739" s="32"/>
      <c r="D739" s="103"/>
      <c r="E739" s="181"/>
      <c r="F739" s="169"/>
      <c r="G739" s="168"/>
    </row>
    <row r="740" spans="1:7" s="7" customFormat="1" ht="31.5">
      <c r="A740" s="78" t="s">
        <v>2073</v>
      </c>
      <c r="B740" s="57" t="s">
        <v>1493</v>
      </c>
      <c r="C740" s="32" t="s">
        <v>1461</v>
      </c>
      <c r="D740" s="103"/>
      <c r="E740" s="181">
        <f t="shared" si="24"/>
        <v>17500</v>
      </c>
      <c r="F740" s="168">
        <f t="shared" si="25"/>
        <v>3500</v>
      </c>
      <c r="G740" s="168">
        <v>21000</v>
      </c>
    </row>
    <row r="741" spans="1:7" s="7" customFormat="1" ht="31.5">
      <c r="A741" s="78" t="s">
        <v>2074</v>
      </c>
      <c r="B741" s="57" t="s">
        <v>1496</v>
      </c>
      <c r="C741" s="32" t="s">
        <v>1461</v>
      </c>
      <c r="D741" s="103"/>
      <c r="E741" s="181">
        <f t="shared" si="24"/>
        <v>27500</v>
      </c>
      <c r="F741" s="168">
        <f t="shared" si="25"/>
        <v>5500</v>
      </c>
      <c r="G741" s="168">
        <v>33000</v>
      </c>
    </row>
    <row r="742" spans="1:7" s="7" customFormat="1" ht="15.75">
      <c r="A742" s="78" t="s">
        <v>1684</v>
      </c>
      <c r="B742" s="57" t="s">
        <v>1685</v>
      </c>
      <c r="C742" s="32"/>
      <c r="D742" s="103"/>
      <c r="E742" s="181"/>
      <c r="F742" s="169"/>
      <c r="G742" s="169"/>
    </row>
    <row r="743" spans="1:7" s="7" customFormat="1" ht="15.75">
      <c r="A743" s="78" t="s">
        <v>2075</v>
      </c>
      <c r="B743" s="57" t="s">
        <v>1534</v>
      </c>
      <c r="C743" s="32"/>
      <c r="D743" s="103"/>
      <c r="E743" s="181"/>
      <c r="F743" s="169"/>
      <c r="G743" s="169"/>
    </row>
    <row r="744" spans="1:7" s="7" customFormat="1" ht="31.5">
      <c r="A744" s="78" t="s">
        <v>2076</v>
      </c>
      <c r="B744" s="57" t="s">
        <v>1493</v>
      </c>
      <c r="C744" s="32" t="s">
        <v>1461</v>
      </c>
      <c r="D744" s="103"/>
      <c r="E744" s="181">
        <f t="shared" si="24"/>
        <v>7916.666666666667</v>
      </c>
      <c r="F744" s="168">
        <f t="shared" si="25"/>
        <v>1583.3333333333335</v>
      </c>
      <c r="G744" s="168">
        <v>9500</v>
      </c>
    </row>
    <row r="745" spans="1:7" s="7" customFormat="1" ht="31.5">
      <c r="A745" s="78" t="s">
        <v>2077</v>
      </c>
      <c r="B745" s="57" t="s">
        <v>1496</v>
      </c>
      <c r="C745" s="32" t="s">
        <v>1461</v>
      </c>
      <c r="D745" s="103"/>
      <c r="E745" s="181">
        <f t="shared" si="24"/>
        <v>12500</v>
      </c>
      <c r="F745" s="168">
        <f t="shared" si="25"/>
        <v>2500</v>
      </c>
      <c r="G745" s="168">
        <v>15000</v>
      </c>
    </row>
    <row r="746" spans="1:7" s="7" customFormat="1" ht="15.75">
      <c r="A746" s="78" t="s">
        <v>2078</v>
      </c>
      <c r="B746" s="57" t="s">
        <v>1536</v>
      </c>
      <c r="C746" s="32"/>
      <c r="D746" s="103"/>
      <c r="E746" s="181"/>
      <c r="F746" s="169"/>
      <c r="G746" s="168"/>
    </row>
    <row r="747" spans="1:7" s="7" customFormat="1" ht="31.5">
      <c r="A747" s="78" t="s">
        <v>2079</v>
      </c>
      <c r="B747" s="57" t="s">
        <v>1493</v>
      </c>
      <c r="C747" s="32" t="s">
        <v>1461</v>
      </c>
      <c r="D747" s="103"/>
      <c r="E747" s="181">
        <f t="shared" si="24"/>
        <v>8333.333333333334</v>
      </c>
      <c r="F747" s="168">
        <f t="shared" si="25"/>
        <v>1666.666666666667</v>
      </c>
      <c r="G747" s="168">
        <v>10000</v>
      </c>
    </row>
    <row r="748" spans="1:7" s="7" customFormat="1" ht="31.5">
      <c r="A748" s="78" t="s">
        <v>2080</v>
      </c>
      <c r="B748" s="57" t="s">
        <v>1496</v>
      </c>
      <c r="C748" s="32" t="s">
        <v>1461</v>
      </c>
      <c r="D748" s="103"/>
      <c r="E748" s="181">
        <f t="shared" si="24"/>
        <v>13333.333333333334</v>
      </c>
      <c r="F748" s="168">
        <f t="shared" si="25"/>
        <v>2666.666666666667</v>
      </c>
      <c r="G748" s="168">
        <v>16000</v>
      </c>
    </row>
    <row r="749" spans="1:7" s="7" customFormat="1" ht="15.75">
      <c r="A749" s="78" t="s">
        <v>2081</v>
      </c>
      <c r="B749" s="57" t="s">
        <v>1549</v>
      </c>
      <c r="C749" s="32"/>
      <c r="D749" s="103"/>
      <c r="E749" s="181"/>
      <c r="F749" s="169"/>
      <c r="G749" s="168"/>
    </row>
    <row r="750" spans="1:7" s="7" customFormat="1" ht="31.5">
      <c r="A750" s="78" t="s">
        <v>2082</v>
      </c>
      <c r="B750" s="57" t="s">
        <v>1493</v>
      </c>
      <c r="C750" s="32" t="s">
        <v>1461</v>
      </c>
      <c r="D750" s="103"/>
      <c r="E750" s="181">
        <f t="shared" si="24"/>
        <v>8750</v>
      </c>
      <c r="F750" s="168">
        <f t="shared" si="25"/>
        <v>1750</v>
      </c>
      <c r="G750" s="168">
        <v>10500</v>
      </c>
    </row>
    <row r="751" spans="1:7" s="7" customFormat="1" ht="31.5">
      <c r="A751" s="78" t="s">
        <v>2083</v>
      </c>
      <c r="B751" s="57" t="s">
        <v>1496</v>
      </c>
      <c r="C751" s="32" t="s">
        <v>1461</v>
      </c>
      <c r="D751" s="103"/>
      <c r="E751" s="181">
        <f t="shared" si="24"/>
        <v>14166.666666666668</v>
      </c>
      <c r="F751" s="168">
        <f t="shared" si="25"/>
        <v>2833.333333333334</v>
      </c>
      <c r="G751" s="168">
        <v>17000</v>
      </c>
    </row>
    <row r="752" spans="1:7" s="7" customFormat="1" ht="15.75">
      <c r="A752" s="78" t="s">
        <v>2084</v>
      </c>
      <c r="B752" s="57" t="s">
        <v>1543</v>
      </c>
      <c r="C752" s="32"/>
      <c r="D752" s="103"/>
      <c r="E752" s="181"/>
      <c r="F752" s="169"/>
      <c r="G752" s="168"/>
    </row>
    <row r="753" spans="1:7" s="7" customFormat="1" ht="31.5">
      <c r="A753" s="78" t="s">
        <v>2085</v>
      </c>
      <c r="B753" s="57" t="s">
        <v>1493</v>
      </c>
      <c r="C753" s="32" t="s">
        <v>1461</v>
      </c>
      <c r="D753" s="103"/>
      <c r="E753" s="181">
        <f t="shared" si="24"/>
        <v>10000</v>
      </c>
      <c r="F753" s="168">
        <f t="shared" si="25"/>
        <v>2000</v>
      </c>
      <c r="G753" s="168">
        <v>12000</v>
      </c>
    </row>
    <row r="754" spans="1:7" s="7" customFormat="1" ht="31.5">
      <c r="A754" s="78" t="s">
        <v>2086</v>
      </c>
      <c r="B754" s="57" t="s">
        <v>1496</v>
      </c>
      <c r="C754" s="32" t="s">
        <v>1461</v>
      </c>
      <c r="D754" s="103"/>
      <c r="E754" s="181">
        <f t="shared" si="24"/>
        <v>16250</v>
      </c>
      <c r="F754" s="168">
        <f t="shared" si="25"/>
        <v>3250</v>
      </c>
      <c r="G754" s="168">
        <v>19500</v>
      </c>
    </row>
    <row r="755" spans="1:7" s="7" customFormat="1" ht="31.5">
      <c r="A755" s="78" t="s">
        <v>1686</v>
      </c>
      <c r="B755" s="57" t="s">
        <v>1246</v>
      </c>
      <c r="C755" s="32" t="s">
        <v>1247</v>
      </c>
      <c r="D755" s="103"/>
      <c r="E755" s="181">
        <f t="shared" si="24"/>
        <v>192.5</v>
      </c>
      <c r="F755" s="169">
        <f t="shared" si="25"/>
        <v>38.5</v>
      </c>
      <c r="G755" s="168">
        <v>231</v>
      </c>
    </row>
    <row r="756" spans="1:7" s="7" customFormat="1" ht="31.5">
      <c r="A756" s="78" t="s">
        <v>1687</v>
      </c>
      <c r="B756" s="57" t="s">
        <v>1688</v>
      </c>
      <c r="C756" s="32" t="s">
        <v>55</v>
      </c>
      <c r="D756" s="103"/>
      <c r="E756" s="181">
        <f t="shared" si="24"/>
        <v>144.16666666666669</v>
      </c>
      <c r="F756" s="168">
        <f t="shared" si="25"/>
        <v>28.83333333333334</v>
      </c>
      <c r="G756" s="168">
        <v>173</v>
      </c>
    </row>
    <row r="757" spans="1:7" s="7" customFormat="1" ht="15.75">
      <c r="A757" s="78" t="s">
        <v>740</v>
      </c>
      <c r="B757" s="56" t="s">
        <v>57</v>
      </c>
      <c r="C757" s="32"/>
      <c r="D757" s="103"/>
      <c r="E757" s="146"/>
      <c r="F757" s="148"/>
      <c r="G757" s="148"/>
    </row>
    <row r="758" spans="1:7" s="7" customFormat="1" ht="15.75">
      <c r="A758" s="78" t="s">
        <v>1268</v>
      </c>
      <c r="B758" s="53" t="s">
        <v>58</v>
      </c>
      <c r="C758" s="32"/>
      <c r="D758" s="100"/>
      <c r="E758" s="146"/>
      <c r="F758" s="148"/>
      <c r="G758" s="148"/>
    </row>
    <row r="759" spans="1:7" s="7" customFormat="1" ht="15.75">
      <c r="A759" s="78" t="s">
        <v>1269</v>
      </c>
      <c r="B759" s="53" t="s">
        <v>979</v>
      </c>
      <c r="C759" s="32" t="s">
        <v>56</v>
      </c>
      <c r="D759" s="100">
        <v>370</v>
      </c>
      <c r="E759" s="181">
        <f t="shared" si="24"/>
        <v>177.29166666666669</v>
      </c>
      <c r="F759" s="168">
        <f t="shared" si="25"/>
        <v>35.458333333333336</v>
      </c>
      <c r="G759" s="169">
        <v>212.75</v>
      </c>
    </row>
    <row r="760" spans="1:7" s="7" customFormat="1" ht="15.75">
      <c r="A760" s="78" t="s">
        <v>1270</v>
      </c>
      <c r="B760" s="53" t="s">
        <v>980</v>
      </c>
      <c r="C760" s="32" t="s">
        <v>56</v>
      </c>
      <c r="D760" s="100">
        <v>120</v>
      </c>
      <c r="E760" s="181">
        <f t="shared" si="24"/>
        <v>133.20833333333334</v>
      </c>
      <c r="F760" s="168">
        <f t="shared" si="25"/>
        <v>26.64166666666667</v>
      </c>
      <c r="G760" s="169">
        <v>159.85</v>
      </c>
    </row>
    <row r="761" spans="1:7" s="7" customFormat="1" ht="15.75">
      <c r="A761" s="79" t="s">
        <v>741</v>
      </c>
      <c r="B761" s="53" t="s">
        <v>59</v>
      </c>
      <c r="C761" s="32"/>
      <c r="D761" s="103"/>
      <c r="E761" s="181"/>
      <c r="F761" s="169"/>
      <c r="G761" s="169"/>
    </row>
    <row r="762" spans="1:7" s="7" customFormat="1" ht="15.75">
      <c r="A762" s="79" t="s">
        <v>1271</v>
      </c>
      <c r="B762" s="53" t="s">
        <v>989</v>
      </c>
      <c r="C762" s="32" t="s">
        <v>56</v>
      </c>
      <c r="D762" s="103">
        <v>340</v>
      </c>
      <c r="E762" s="181">
        <f t="shared" si="24"/>
        <v>222.33333333333334</v>
      </c>
      <c r="F762" s="168">
        <f t="shared" si="25"/>
        <v>44.46666666666667</v>
      </c>
      <c r="G762" s="169">
        <v>266.8</v>
      </c>
    </row>
    <row r="763" spans="1:7" s="7" customFormat="1" ht="15.75">
      <c r="A763" s="79" t="s">
        <v>1272</v>
      </c>
      <c r="B763" s="53" t="s">
        <v>990</v>
      </c>
      <c r="C763" s="32" t="s">
        <v>56</v>
      </c>
      <c r="D763" s="103">
        <v>185</v>
      </c>
      <c r="E763" s="181">
        <f t="shared" si="24"/>
        <v>276.95833333333337</v>
      </c>
      <c r="F763" s="168">
        <f t="shared" si="25"/>
        <v>55.39166666666668</v>
      </c>
      <c r="G763" s="169">
        <v>332.35</v>
      </c>
    </row>
    <row r="764" spans="1:8" s="7" customFormat="1" ht="31.5">
      <c r="A764" s="79" t="s">
        <v>742</v>
      </c>
      <c r="B764" s="53" t="s">
        <v>2088</v>
      </c>
      <c r="C764" s="32" t="s">
        <v>56</v>
      </c>
      <c r="D764" s="114"/>
      <c r="E764" s="181">
        <f t="shared" si="24"/>
        <v>1360.8333333333335</v>
      </c>
      <c r="F764" s="168">
        <f t="shared" si="25"/>
        <v>272.1666666666667</v>
      </c>
      <c r="G764" s="177">
        <v>1633</v>
      </c>
      <c r="H764" s="6"/>
    </row>
    <row r="765" spans="1:8" s="7" customFormat="1" ht="15.75">
      <c r="A765" s="79" t="s">
        <v>1273</v>
      </c>
      <c r="B765" s="57" t="s">
        <v>1097</v>
      </c>
      <c r="C765" s="32" t="s">
        <v>56</v>
      </c>
      <c r="D765" s="114">
        <v>100</v>
      </c>
      <c r="E765" s="181">
        <f t="shared" si="24"/>
        <v>111.16666666666667</v>
      </c>
      <c r="F765" s="168">
        <f t="shared" si="25"/>
        <v>22.233333333333334</v>
      </c>
      <c r="G765" s="177">
        <v>133.4</v>
      </c>
      <c r="H765" s="6"/>
    </row>
    <row r="766" spans="1:8" s="7" customFormat="1" ht="15.75">
      <c r="A766" s="79" t="s">
        <v>1274</v>
      </c>
      <c r="B766" s="57" t="s">
        <v>1098</v>
      </c>
      <c r="C766" s="32" t="s">
        <v>56</v>
      </c>
      <c r="D766" s="113">
        <v>100</v>
      </c>
      <c r="E766" s="181">
        <f t="shared" si="24"/>
        <v>111.16666666666667</v>
      </c>
      <c r="F766" s="168">
        <f t="shared" si="25"/>
        <v>22.233333333333334</v>
      </c>
      <c r="G766" s="177">
        <v>133.4</v>
      </c>
      <c r="H766" s="6"/>
    </row>
    <row r="767" spans="1:8" s="7" customFormat="1" ht="15.75">
      <c r="A767" s="79" t="s">
        <v>1275</v>
      </c>
      <c r="B767" s="57" t="s">
        <v>1099</v>
      </c>
      <c r="C767" s="32" t="s">
        <v>56</v>
      </c>
      <c r="D767" s="114">
        <v>100</v>
      </c>
      <c r="E767" s="181">
        <f t="shared" si="24"/>
        <v>111.16666666666667</v>
      </c>
      <c r="F767" s="168">
        <f t="shared" si="25"/>
        <v>22.233333333333334</v>
      </c>
      <c r="G767" s="177">
        <v>133.4</v>
      </c>
      <c r="H767" s="6"/>
    </row>
    <row r="768" spans="1:8" s="7" customFormat="1" ht="15.75" customHeight="1">
      <c r="A768" s="79" t="s">
        <v>1276</v>
      </c>
      <c r="B768" s="57" t="s">
        <v>1100</v>
      </c>
      <c r="C768" s="32" t="s">
        <v>56</v>
      </c>
      <c r="D768" s="114">
        <v>100</v>
      </c>
      <c r="E768" s="181">
        <f t="shared" si="24"/>
        <v>111.16666666666667</v>
      </c>
      <c r="F768" s="168">
        <f t="shared" si="25"/>
        <v>22.233333333333334</v>
      </c>
      <c r="G768" s="177">
        <v>133.4</v>
      </c>
      <c r="H768" s="6"/>
    </row>
    <row r="769" spans="1:7" s="7" customFormat="1" ht="15.75">
      <c r="A769" s="79" t="s">
        <v>1277</v>
      </c>
      <c r="B769" s="57" t="s">
        <v>61</v>
      </c>
      <c r="C769" s="32" t="s">
        <v>56</v>
      </c>
      <c r="D769" s="113">
        <v>120</v>
      </c>
      <c r="E769" s="181">
        <f t="shared" si="24"/>
        <v>133.20833333333334</v>
      </c>
      <c r="F769" s="168">
        <f t="shared" si="25"/>
        <v>26.64166666666667</v>
      </c>
      <c r="G769" s="169">
        <v>159.85</v>
      </c>
    </row>
    <row r="770" spans="1:7" s="7" customFormat="1" ht="15.75">
      <c r="A770" s="79" t="s">
        <v>766</v>
      </c>
      <c r="B770" s="53" t="s">
        <v>62</v>
      </c>
      <c r="C770" s="32"/>
      <c r="D770" s="113"/>
      <c r="E770" s="181"/>
      <c r="F770" s="169"/>
      <c r="G770" s="169"/>
    </row>
    <row r="771" spans="1:7" s="7" customFormat="1" ht="17.25" customHeight="1">
      <c r="A771" s="79" t="s">
        <v>1278</v>
      </c>
      <c r="B771" s="53" t="s">
        <v>63</v>
      </c>
      <c r="C771" s="32" t="s">
        <v>56</v>
      </c>
      <c r="D771" s="113">
        <v>120</v>
      </c>
      <c r="E771" s="181">
        <f t="shared" si="24"/>
        <v>133.20833333333334</v>
      </c>
      <c r="F771" s="168">
        <f t="shared" si="25"/>
        <v>26.64166666666667</v>
      </c>
      <c r="G771" s="169">
        <v>159.85</v>
      </c>
    </row>
    <row r="772" spans="1:7" s="7" customFormat="1" ht="15.75" customHeight="1">
      <c r="A772" s="79" t="s">
        <v>1279</v>
      </c>
      <c r="B772" s="53" t="s">
        <v>64</v>
      </c>
      <c r="C772" s="32" t="s">
        <v>56</v>
      </c>
      <c r="D772" s="113">
        <v>135</v>
      </c>
      <c r="E772" s="181">
        <f t="shared" si="24"/>
        <v>149.5</v>
      </c>
      <c r="F772" s="168">
        <f t="shared" si="25"/>
        <v>29.900000000000002</v>
      </c>
      <c r="G772" s="168">
        <v>179.4</v>
      </c>
    </row>
    <row r="773" spans="1:7" s="7" customFormat="1" ht="15.75">
      <c r="A773" s="79" t="s">
        <v>1280</v>
      </c>
      <c r="B773" s="53" t="s">
        <v>65</v>
      </c>
      <c r="C773" s="32" t="s">
        <v>56</v>
      </c>
      <c r="D773" s="114">
        <v>120</v>
      </c>
      <c r="E773" s="181">
        <f t="shared" si="24"/>
        <v>133.20833333333334</v>
      </c>
      <c r="F773" s="168">
        <f t="shared" si="25"/>
        <v>26.64166666666667</v>
      </c>
      <c r="G773" s="169">
        <v>159.85</v>
      </c>
    </row>
    <row r="774" spans="1:7" s="7" customFormat="1" ht="16.5" customHeight="1">
      <c r="A774" s="79" t="s">
        <v>1281</v>
      </c>
      <c r="B774" s="53" t="s">
        <v>66</v>
      </c>
      <c r="C774" s="32" t="s">
        <v>56</v>
      </c>
      <c r="D774" s="114">
        <v>125</v>
      </c>
      <c r="E774" s="181">
        <f aca="true" t="shared" si="26" ref="E774:E820">G774/1.2</f>
        <v>138.95833333333334</v>
      </c>
      <c r="F774" s="168">
        <f t="shared" si="25"/>
        <v>27.79166666666667</v>
      </c>
      <c r="G774" s="169">
        <v>166.75</v>
      </c>
    </row>
    <row r="775" spans="1:7" s="6" customFormat="1" ht="15.75">
      <c r="A775" s="79" t="s">
        <v>1282</v>
      </c>
      <c r="B775" s="53" t="s">
        <v>67</v>
      </c>
      <c r="C775" s="32" t="s">
        <v>56</v>
      </c>
      <c r="D775" s="114">
        <v>160</v>
      </c>
      <c r="E775" s="181">
        <f t="shared" si="26"/>
        <v>177.29166666666669</v>
      </c>
      <c r="F775" s="168">
        <f t="shared" si="25"/>
        <v>35.458333333333336</v>
      </c>
      <c r="G775" s="178">
        <v>212.75</v>
      </c>
    </row>
    <row r="776" spans="1:7" s="6" customFormat="1" ht="15.75">
      <c r="A776" s="79" t="s">
        <v>1283</v>
      </c>
      <c r="B776" s="53" t="s">
        <v>68</v>
      </c>
      <c r="C776" s="32" t="s">
        <v>56</v>
      </c>
      <c r="D776" s="114">
        <v>145</v>
      </c>
      <c r="E776" s="181">
        <f t="shared" si="26"/>
        <v>161</v>
      </c>
      <c r="F776" s="168">
        <f t="shared" si="25"/>
        <v>32.2</v>
      </c>
      <c r="G776" s="177">
        <v>193.2</v>
      </c>
    </row>
    <row r="777" spans="1:7" s="6" customFormat="1" ht="15.75">
      <c r="A777" s="79" t="s">
        <v>1284</v>
      </c>
      <c r="B777" s="53" t="s">
        <v>69</v>
      </c>
      <c r="C777" s="32" t="s">
        <v>56</v>
      </c>
      <c r="D777" s="114">
        <v>135</v>
      </c>
      <c r="E777" s="181">
        <f t="shared" si="26"/>
        <v>149.5</v>
      </c>
      <c r="F777" s="168">
        <f t="shared" si="25"/>
        <v>29.900000000000002</v>
      </c>
      <c r="G777" s="177">
        <v>179.4</v>
      </c>
    </row>
    <row r="778" spans="1:7" s="6" customFormat="1" ht="15.75">
      <c r="A778" s="79" t="s">
        <v>1285</v>
      </c>
      <c r="B778" s="53" t="s">
        <v>70</v>
      </c>
      <c r="C778" s="32" t="s">
        <v>56</v>
      </c>
      <c r="D778" s="114">
        <v>140</v>
      </c>
      <c r="E778" s="181">
        <f t="shared" si="26"/>
        <v>155.25000000000003</v>
      </c>
      <c r="F778" s="169">
        <f t="shared" si="25"/>
        <v>31.050000000000008</v>
      </c>
      <c r="G778" s="177">
        <v>186.3</v>
      </c>
    </row>
    <row r="779" spans="1:7" s="6" customFormat="1" ht="15.75">
      <c r="A779" s="79" t="s">
        <v>1286</v>
      </c>
      <c r="B779" s="53" t="s">
        <v>71</v>
      </c>
      <c r="C779" s="32" t="s">
        <v>56</v>
      </c>
      <c r="D779" s="114">
        <v>115</v>
      </c>
      <c r="E779" s="181">
        <f t="shared" si="26"/>
        <v>127.45833333333333</v>
      </c>
      <c r="F779" s="168">
        <f t="shared" si="25"/>
        <v>25.491666666666667</v>
      </c>
      <c r="G779" s="178">
        <v>152.95</v>
      </c>
    </row>
    <row r="780" spans="1:7" s="6" customFormat="1" ht="15.75">
      <c r="A780" s="79" t="s">
        <v>1287</v>
      </c>
      <c r="B780" s="53" t="s">
        <v>72</v>
      </c>
      <c r="C780" s="32" t="s">
        <v>56</v>
      </c>
      <c r="D780" s="114">
        <v>110</v>
      </c>
      <c r="E780" s="181">
        <f t="shared" si="26"/>
        <v>122.66666666666666</v>
      </c>
      <c r="F780" s="168">
        <f t="shared" si="25"/>
        <v>24.53333333333333</v>
      </c>
      <c r="G780" s="177">
        <v>147.2</v>
      </c>
    </row>
    <row r="781" spans="1:7" s="6" customFormat="1" ht="15.75">
      <c r="A781" s="79" t="s">
        <v>1288</v>
      </c>
      <c r="B781" s="53" t="s">
        <v>73</v>
      </c>
      <c r="C781" s="32" t="s">
        <v>56</v>
      </c>
      <c r="D781" s="114">
        <v>150</v>
      </c>
      <c r="E781" s="181">
        <f t="shared" si="26"/>
        <v>166.75</v>
      </c>
      <c r="F781" s="169">
        <f t="shared" si="25"/>
        <v>33.35</v>
      </c>
      <c r="G781" s="177">
        <v>200.1</v>
      </c>
    </row>
    <row r="782" spans="1:7" s="6" customFormat="1" ht="15.75">
      <c r="A782" s="79" t="s">
        <v>1289</v>
      </c>
      <c r="B782" s="53" t="s">
        <v>74</v>
      </c>
      <c r="C782" s="32" t="s">
        <v>56</v>
      </c>
      <c r="D782" s="114">
        <v>150</v>
      </c>
      <c r="E782" s="181">
        <f t="shared" si="26"/>
        <v>166.75</v>
      </c>
      <c r="F782" s="169">
        <f t="shared" si="25"/>
        <v>33.35</v>
      </c>
      <c r="G782" s="177">
        <v>200.1</v>
      </c>
    </row>
    <row r="783" spans="1:7" s="6" customFormat="1" ht="15.75">
      <c r="A783" s="79" t="s">
        <v>1290</v>
      </c>
      <c r="B783" s="53" t="s">
        <v>1101</v>
      </c>
      <c r="C783" s="32" t="s">
        <v>56</v>
      </c>
      <c r="D783" s="113">
        <v>150</v>
      </c>
      <c r="E783" s="181">
        <f t="shared" si="26"/>
        <v>166.75</v>
      </c>
      <c r="F783" s="169">
        <f t="shared" si="25"/>
        <v>33.35</v>
      </c>
      <c r="G783" s="177">
        <v>200.1</v>
      </c>
    </row>
    <row r="784" spans="1:7" s="6" customFormat="1" ht="15.75">
      <c r="A784" s="79" t="s">
        <v>1291</v>
      </c>
      <c r="B784" s="53" t="s">
        <v>75</v>
      </c>
      <c r="C784" s="32" t="s">
        <v>56</v>
      </c>
      <c r="D784" s="114">
        <v>165</v>
      </c>
      <c r="E784" s="181">
        <f t="shared" si="26"/>
        <v>183.04166666666669</v>
      </c>
      <c r="F784" s="168">
        <f t="shared" si="25"/>
        <v>36.60833333333334</v>
      </c>
      <c r="G784" s="178">
        <v>219.65</v>
      </c>
    </row>
    <row r="785" spans="1:7" s="6" customFormat="1" ht="15.75">
      <c r="A785" s="79" t="s">
        <v>1292</v>
      </c>
      <c r="B785" s="53" t="s">
        <v>76</v>
      </c>
      <c r="C785" s="32" t="s">
        <v>56</v>
      </c>
      <c r="D785" s="114">
        <v>115</v>
      </c>
      <c r="E785" s="181">
        <f t="shared" si="26"/>
        <v>127.45833333333333</v>
      </c>
      <c r="F785" s="168">
        <f t="shared" si="25"/>
        <v>25.491666666666667</v>
      </c>
      <c r="G785" s="178">
        <v>152.95</v>
      </c>
    </row>
    <row r="786" spans="1:7" s="6" customFormat="1" ht="15.75">
      <c r="A786" s="79" t="s">
        <v>1293</v>
      </c>
      <c r="B786" s="53" t="s">
        <v>77</v>
      </c>
      <c r="C786" s="32" t="s">
        <v>56</v>
      </c>
      <c r="D786" s="114">
        <v>115</v>
      </c>
      <c r="E786" s="181">
        <f t="shared" si="26"/>
        <v>127.45833333333333</v>
      </c>
      <c r="F786" s="168">
        <f t="shared" si="25"/>
        <v>25.491666666666667</v>
      </c>
      <c r="G786" s="178">
        <v>152.95</v>
      </c>
    </row>
    <row r="787" spans="1:7" s="6" customFormat="1" ht="15.75">
      <c r="A787" s="79" t="s">
        <v>1294</v>
      </c>
      <c r="B787" s="53" t="s">
        <v>78</v>
      </c>
      <c r="C787" s="32" t="s">
        <v>56</v>
      </c>
      <c r="D787" s="114">
        <v>115</v>
      </c>
      <c r="E787" s="181">
        <f t="shared" si="26"/>
        <v>127.45833333333333</v>
      </c>
      <c r="F787" s="168">
        <f t="shared" si="25"/>
        <v>25.491666666666667</v>
      </c>
      <c r="G787" s="178">
        <v>152.95</v>
      </c>
    </row>
    <row r="788" spans="1:7" s="6" customFormat="1" ht="15.75">
      <c r="A788" s="79" t="s">
        <v>1295</v>
      </c>
      <c r="B788" s="53" t="s">
        <v>1102</v>
      </c>
      <c r="C788" s="32" t="s">
        <v>56</v>
      </c>
      <c r="D788" s="114">
        <v>120</v>
      </c>
      <c r="E788" s="181">
        <f t="shared" si="26"/>
        <v>133.20833333333334</v>
      </c>
      <c r="F788" s="168">
        <f t="shared" si="25"/>
        <v>26.64166666666667</v>
      </c>
      <c r="G788" s="178">
        <v>159.85</v>
      </c>
    </row>
    <row r="789" spans="1:7" s="6" customFormat="1" ht="15.75">
      <c r="A789" s="79" t="s">
        <v>1296</v>
      </c>
      <c r="B789" s="53" t="s">
        <v>79</v>
      </c>
      <c r="C789" s="32" t="s">
        <v>56</v>
      </c>
      <c r="D789" s="114">
        <v>150</v>
      </c>
      <c r="E789" s="181">
        <f t="shared" si="26"/>
        <v>166.75</v>
      </c>
      <c r="F789" s="169">
        <f aca="true" t="shared" si="27" ref="F789:F820">E789*0.2</f>
        <v>33.35</v>
      </c>
      <c r="G789" s="177">
        <v>200.1</v>
      </c>
    </row>
    <row r="790" spans="1:7" s="6" customFormat="1" ht="15.75">
      <c r="A790" s="79" t="s">
        <v>1297</v>
      </c>
      <c r="B790" s="53" t="s">
        <v>80</v>
      </c>
      <c r="C790" s="32" t="s">
        <v>56</v>
      </c>
      <c r="D790" s="114">
        <v>115</v>
      </c>
      <c r="E790" s="181">
        <f t="shared" si="26"/>
        <v>127.45833333333333</v>
      </c>
      <c r="F790" s="168">
        <f t="shared" si="27"/>
        <v>25.491666666666667</v>
      </c>
      <c r="G790" s="178">
        <v>152.95</v>
      </c>
    </row>
    <row r="791" spans="1:7" s="6" customFormat="1" ht="15.75">
      <c r="A791" s="79" t="s">
        <v>1298</v>
      </c>
      <c r="B791" s="53" t="s">
        <v>1103</v>
      </c>
      <c r="C791" s="32" t="s">
        <v>56</v>
      </c>
      <c r="D791" s="114">
        <v>150</v>
      </c>
      <c r="E791" s="181">
        <f t="shared" si="26"/>
        <v>166.75</v>
      </c>
      <c r="F791" s="169">
        <f t="shared" si="27"/>
        <v>33.35</v>
      </c>
      <c r="G791" s="177">
        <v>200.1</v>
      </c>
    </row>
    <row r="792" spans="1:7" s="6" customFormat="1" ht="15.75">
      <c r="A792" s="79" t="s">
        <v>1299</v>
      </c>
      <c r="B792" s="53" t="s">
        <v>81</v>
      </c>
      <c r="C792" s="32" t="s">
        <v>56</v>
      </c>
      <c r="D792" s="114">
        <v>150</v>
      </c>
      <c r="E792" s="181">
        <f t="shared" si="26"/>
        <v>166.75</v>
      </c>
      <c r="F792" s="169">
        <f t="shared" si="27"/>
        <v>33.35</v>
      </c>
      <c r="G792" s="177">
        <v>200.1</v>
      </c>
    </row>
    <row r="793" spans="1:7" s="6" customFormat="1" ht="15.75">
      <c r="A793" s="79" t="s">
        <v>1300</v>
      </c>
      <c r="B793" s="53" t="s">
        <v>1104</v>
      </c>
      <c r="C793" s="32" t="s">
        <v>56</v>
      </c>
      <c r="D793" s="114">
        <v>100</v>
      </c>
      <c r="E793" s="181">
        <f t="shared" si="26"/>
        <v>111.16666666666667</v>
      </c>
      <c r="F793" s="168">
        <f t="shared" si="27"/>
        <v>22.233333333333334</v>
      </c>
      <c r="G793" s="177">
        <v>133.4</v>
      </c>
    </row>
    <row r="794" spans="1:7" s="6" customFormat="1" ht="15.75">
      <c r="A794" s="79" t="s">
        <v>1301</v>
      </c>
      <c r="B794" s="59" t="s">
        <v>82</v>
      </c>
      <c r="C794" s="63" t="s">
        <v>56</v>
      </c>
      <c r="D794" s="114">
        <v>160</v>
      </c>
      <c r="E794" s="181">
        <f t="shared" si="26"/>
        <v>177.29166666666669</v>
      </c>
      <c r="F794" s="168">
        <f t="shared" si="27"/>
        <v>35.458333333333336</v>
      </c>
      <c r="G794" s="178">
        <v>212.75</v>
      </c>
    </row>
    <row r="795" spans="1:7" s="6" customFormat="1" ht="15.75">
      <c r="A795" s="79" t="s">
        <v>767</v>
      </c>
      <c r="B795" s="53" t="s">
        <v>83</v>
      </c>
      <c r="C795" s="63"/>
      <c r="D795" s="114"/>
      <c r="E795" s="181"/>
      <c r="F795" s="169"/>
      <c r="G795" s="178"/>
    </row>
    <row r="796" spans="1:7" s="6" customFormat="1" ht="15.75">
      <c r="A796" s="79" t="s">
        <v>1302</v>
      </c>
      <c r="B796" s="53" t="s">
        <v>1105</v>
      </c>
      <c r="C796" s="63" t="s">
        <v>56</v>
      </c>
      <c r="D796" s="114">
        <v>210</v>
      </c>
      <c r="E796" s="181">
        <f t="shared" si="26"/>
        <v>233.83333333333337</v>
      </c>
      <c r="F796" s="168">
        <f t="shared" si="27"/>
        <v>46.76666666666668</v>
      </c>
      <c r="G796" s="177">
        <v>280.6</v>
      </c>
    </row>
    <row r="797" spans="1:7" s="6" customFormat="1" ht="15.75">
      <c r="A797" s="79" t="s">
        <v>1303</v>
      </c>
      <c r="B797" s="53" t="s">
        <v>1106</v>
      </c>
      <c r="C797" s="63" t="s">
        <v>56</v>
      </c>
      <c r="D797" s="114">
        <v>210</v>
      </c>
      <c r="E797" s="181">
        <f t="shared" si="26"/>
        <v>233.83333333333337</v>
      </c>
      <c r="F797" s="168">
        <f t="shared" si="27"/>
        <v>46.76666666666668</v>
      </c>
      <c r="G797" s="177">
        <v>280.6</v>
      </c>
    </row>
    <row r="798" spans="1:7" s="6" customFormat="1" ht="15.75">
      <c r="A798" s="79" t="s">
        <v>1304</v>
      </c>
      <c r="B798" s="53" t="s">
        <v>84</v>
      </c>
      <c r="C798" s="63" t="s">
        <v>56</v>
      </c>
      <c r="D798" s="114">
        <v>210</v>
      </c>
      <c r="E798" s="181"/>
      <c r="F798" s="169"/>
      <c r="G798" s="178"/>
    </row>
    <row r="799" spans="1:7" s="6" customFormat="1" ht="15.75">
      <c r="A799" s="79" t="s">
        <v>1305</v>
      </c>
      <c r="B799" s="53" t="s">
        <v>1107</v>
      </c>
      <c r="C799" s="63" t="s">
        <v>56</v>
      </c>
      <c r="D799" s="114">
        <v>210</v>
      </c>
      <c r="E799" s="181">
        <f t="shared" si="26"/>
        <v>233.83333333333337</v>
      </c>
      <c r="F799" s="168">
        <f t="shared" si="27"/>
        <v>46.76666666666668</v>
      </c>
      <c r="G799" s="177">
        <v>280.6</v>
      </c>
    </row>
    <row r="800" spans="1:7" s="6" customFormat="1" ht="15.75">
      <c r="A800" s="79" t="s">
        <v>1306</v>
      </c>
      <c r="B800" s="53" t="s">
        <v>1108</v>
      </c>
      <c r="C800" s="63" t="s">
        <v>56</v>
      </c>
      <c r="D800" s="114">
        <v>210</v>
      </c>
      <c r="E800" s="181">
        <f t="shared" si="26"/>
        <v>233.83333333333337</v>
      </c>
      <c r="F800" s="168">
        <f t="shared" si="27"/>
        <v>46.76666666666668</v>
      </c>
      <c r="G800" s="177">
        <v>280.6</v>
      </c>
    </row>
    <row r="801" spans="1:7" s="6" customFormat="1" ht="29.25" customHeight="1">
      <c r="A801" s="79" t="s">
        <v>1307</v>
      </c>
      <c r="B801" s="53" t="s">
        <v>1109</v>
      </c>
      <c r="C801" s="63" t="s">
        <v>56</v>
      </c>
      <c r="D801" s="114">
        <v>210</v>
      </c>
      <c r="E801" s="181">
        <f t="shared" si="26"/>
        <v>233.83333333333337</v>
      </c>
      <c r="F801" s="168">
        <f t="shared" si="27"/>
        <v>46.76666666666668</v>
      </c>
      <c r="G801" s="177">
        <v>280.6</v>
      </c>
    </row>
    <row r="802" spans="1:7" s="6" customFormat="1" ht="19.5" customHeight="1">
      <c r="A802" s="79" t="s">
        <v>768</v>
      </c>
      <c r="B802" s="53" t="s">
        <v>1110</v>
      </c>
      <c r="C802" s="63"/>
      <c r="D802" s="114"/>
      <c r="E802" s="181"/>
      <c r="F802" s="169"/>
      <c r="G802" s="178"/>
    </row>
    <row r="803" spans="1:7" s="6" customFormat="1" ht="19.5" customHeight="1">
      <c r="A803" s="79" t="s">
        <v>1308</v>
      </c>
      <c r="B803" s="53" t="s">
        <v>1111</v>
      </c>
      <c r="C803" s="63" t="s">
        <v>56</v>
      </c>
      <c r="D803" s="114">
        <v>115</v>
      </c>
      <c r="E803" s="181">
        <f t="shared" si="26"/>
        <v>127.45833333333333</v>
      </c>
      <c r="F803" s="168">
        <f t="shared" si="27"/>
        <v>25.491666666666667</v>
      </c>
      <c r="G803" s="178">
        <v>152.95</v>
      </c>
    </row>
    <row r="804" spans="1:7" s="6" customFormat="1" ht="19.5" customHeight="1">
      <c r="A804" s="79" t="s">
        <v>1309</v>
      </c>
      <c r="B804" s="53" t="s">
        <v>1112</v>
      </c>
      <c r="C804" s="63" t="s">
        <v>56</v>
      </c>
      <c r="D804" s="114">
        <v>115</v>
      </c>
      <c r="E804" s="181">
        <f t="shared" si="26"/>
        <v>127.45833333333333</v>
      </c>
      <c r="F804" s="168">
        <f t="shared" si="27"/>
        <v>25.491666666666667</v>
      </c>
      <c r="G804" s="178">
        <v>152.95</v>
      </c>
    </row>
    <row r="805" spans="1:7" s="6" customFormat="1" ht="19.5" customHeight="1">
      <c r="A805" s="79" t="s">
        <v>1310</v>
      </c>
      <c r="B805" s="53" t="s">
        <v>1113</v>
      </c>
      <c r="C805" s="63" t="s">
        <v>56</v>
      </c>
      <c r="D805" s="114">
        <v>115</v>
      </c>
      <c r="E805" s="181">
        <f t="shared" si="26"/>
        <v>127.45833333333333</v>
      </c>
      <c r="F805" s="168">
        <f t="shared" si="27"/>
        <v>25.491666666666667</v>
      </c>
      <c r="G805" s="178">
        <v>152.95</v>
      </c>
    </row>
    <row r="806" spans="1:7" s="6" customFormat="1" ht="35.25" customHeight="1">
      <c r="A806" s="79" t="s">
        <v>1311</v>
      </c>
      <c r="B806" s="53" t="s">
        <v>1114</v>
      </c>
      <c r="C806" s="63" t="s">
        <v>56</v>
      </c>
      <c r="D806" s="114">
        <v>115</v>
      </c>
      <c r="E806" s="181">
        <f t="shared" si="26"/>
        <v>127.45833333333333</v>
      </c>
      <c r="F806" s="168">
        <f t="shared" si="27"/>
        <v>25.491666666666667</v>
      </c>
      <c r="G806" s="178">
        <v>152.95</v>
      </c>
    </row>
    <row r="807" spans="1:7" s="6" customFormat="1" ht="15.75">
      <c r="A807" s="79" t="s">
        <v>1312</v>
      </c>
      <c r="B807" s="53" t="s">
        <v>1115</v>
      </c>
      <c r="C807" s="32" t="s">
        <v>56</v>
      </c>
      <c r="D807" s="114">
        <v>158</v>
      </c>
      <c r="E807" s="181">
        <f t="shared" si="26"/>
        <v>175.375</v>
      </c>
      <c r="F807" s="168">
        <v>35.07</v>
      </c>
      <c r="G807" s="178">
        <v>210.45</v>
      </c>
    </row>
    <row r="808" spans="1:7" s="6" customFormat="1" ht="15.75">
      <c r="A808" s="79" t="s">
        <v>1313</v>
      </c>
      <c r="B808" s="53" t="s">
        <v>85</v>
      </c>
      <c r="C808" s="32" t="s">
        <v>56</v>
      </c>
      <c r="D808" s="114">
        <v>158</v>
      </c>
      <c r="E808" s="181">
        <f t="shared" si="26"/>
        <v>175.375</v>
      </c>
      <c r="F808" s="168">
        <v>35.07</v>
      </c>
      <c r="G808" s="178">
        <v>210.45</v>
      </c>
    </row>
    <row r="809" spans="1:7" s="6" customFormat="1" ht="31.5">
      <c r="A809" s="80" t="s">
        <v>1314</v>
      </c>
      <c r="B809" s="53" t="s">
        <v>86</v>
      </c>
      <c r="C809" s="32" t="s">
        <v>56</v>
      </c>
      <c r="D809" s="114">
        <v>158</v>
      </c>
      <c r="E809" s="181">
        <f t="shared" si="26"/>
        <v>175.375</v>
      </c>
      <c r="F809" s="168">
        <v>35.07</v>
      </c>
      <c r="G809" s="178">
        <v>210.45</v>
      </c>
    </row>
    <row r="810" spans="1:7" s="6" customFormat="1" ht="37.5" customHeight="1">
      <c r="A810" s="80" t="s">
        <v>1315</v>
      </c>
      <c r="B810" s="53" t="s">
        <v>1116</v>
      </c>
      <c r="C810" s="32" t="s">
        <v>56</v>
      </c>
      <c r="D810" s="114">
        <v>700</v>
      </c>
      <c r="E810" s="181">
        <f t="shared" si="26"/>
        <v>777.2083333333334</v>
      </c>
      <c r="F810" s="168">
        <f t="shared" si="27"/>
        <v>155.4416666666667</v>
      </c>
      <c r="G810" s="178">
        <v>932.65</v>
      </c>
    </row>
    <row r="811" spans="1:7" s="6" customFormat="1" ht="51.75" customHeight="1">
      <c r="A811" s="80" t="s">
        <v>1316</v>
      </c>
      <c r="B811" s="53" t="s">
        <v>1117</v>
      </c>
      <c r="C811" s="32" t="s">
        <v>56</v>
      </c>
      <c r="D811" s="114">
        <v>500</v>
      </c>
      <c r="E811" s="181">
        <f t="shared" si="26"/>
        <v>554.875</v>
      </c>
      <c r="F811" s="168">
        <v>110.97</v>
      </c>
      <c r="G811" s="178">
        <v>665.85</v>
      </c>
    </row>
    <row r="812" spans="1:7" s="6" customFormat="1" ht="47.25">
      <c r="A812" s="80" t="s">
        <v>1317</v>
      </c>
      <c r="B812" s="53" t="s">
        <v>1118</v>
      </c>
      <c r="C812" s="32" t="s">
        <v>195</v>
      </c>
      <c r="D812" s="114">
        <v>158</v>
      </c>
      <c r="E812" s="181">
        <f t="shared" si="26"/>
        <v>175.375</v>
      </c>
      <c r="F812" s="168">
        <v>35.07</v>
      </c>
      <c r="G812" s="178">
        <v>210.45</v>
      </c>
    </row>
    <row r="813" spans="1:7" s="6" customFormat="1" ht="31.5">
      <c r="A813" s="80" t="s">
        <v>1318</v>
      </c>
      <c r="B813" s="53" t="s">
        <v>991</v>
      </c>
      <c r="C813" s="32" t="s">
        <v>56</v>
      </c>
      <c r="D813" s="114">
        <v>315</v>
      </c>
      <c r="E813" s="181">
        <f t="shared" si="26"/>
        <v>349.7916666666667</v>
      </c>
      <c r="F813" s="168">
        <f t="shared" si="27"/>
        <v>69.95833333333334</v>
      </c>
      <c r="G813" s="178">
        <v>419.75</v>
      </c>
    </row>
    <row r="814" spans="1:7" s="6" customFormat="1" ht="15.75">
      <c r="A814" s="115" t="s">
        <v>1319</v>
      </c>
      <c r="B814" s="56" t="s">
        <v>87</v>
      </c>
      <c r="C814" s="32"/>
      <c r="D814" s="114"/>
      <c r="E814" s="181"/>
      <c r="F814" s="169"/>
      <c r="G814" s="178"/>
    </row>
    <row r="815" spans="1:7" s="6" customFormat="1" ht="31.5">
      <c r="A815" s="115" t="s">
        <v>1320</v>
      </c>
      <c r="B815" s="53" t="s">
        <v>88</v>
      </c>
      <c r="C815" s="32" t="s">
        <v>9</v>
      </c>
      <c r="D815" s="114">
        <v>158</v>
      </c>
      <c r="E815" s="181">
        <f t="shared" si="26"/>
        <v>177.29166666666669</v>
      </c>
      <c r="F815" s="168">
        <f t="shared" si="27"/>
        <v>35.458333333333336</v>
      </c>
      <c r="G815" s="178">
        <v>212.75</v>
      </c>
    </row>
    <row r="816" spans="1:7" s="6" customFormat="1" ht="31.5">
      <c r="A816" s="115" t="s">
        <v>1321</v>
      </c>
      <c r="B816" s="53" t="s">
        <v>1144</v>
      </c>
      <c r="C816" s="32" t="s">
        <v>1219</v>
      </c>
      <c r="D816" s="114">
        <v>550</v>
      </c>
      <c r="E816" s="181">
        <f t="shared" si="26"/>
        <v>609.5</v>
      </c>
      <c r="F816" s="168">
        <f t="shared" si="27"/>
        <v>121.9</v>
      </c>
      <c r="G816" s="177">
        <v>731.4</v>
      </c>
    </row>
    <row r="817" spans="1:7" s="6" customFormat="1" ht="31.5">
      <c r="A817" s="115" t="s">
        <v>1322</v>
      </c>
      <c r="B817" s="53" t="s">
        <v>1249</v>
      </c>
      <c r="C817" s="32" t="s">
        <v>195</v>
      </c>
      <c r="D817" s="114"/>
      <c r="E817" s="181">
        <f t="shared" si="26"/>
        <v>814.5833333333334</v>
      </c>
      <c r="F817" s="168">
        <f t="shared" si="27"/>
        <v>162.91666666666669</v>
      </c>
      <c r="G817" s="177">
        <v>977.5</v>
      </c>
    </row>
    <row r="818" spans="1:7" s="6" customFormat="1" ht="31.5">
      <c r="A818" s="115" t="s">
        <v>1323</v>
      </c>
      <c r="B818" s="53" t="s">
        <v>1250</v>
      </c>
      <c r="C818" s="32" t="s">
        <v>195</v>
      </c>
      <c r="D818" s="114"/>
      <c r="E818" s="181">
        <f t="shared" si="26"/>
        <v>1245.8333333333335</v>
      </c>
      <c r="F818" s="168">
        <f t="shared" si="27"/>
        <v>249.1666666666667</v>
      </c>
      <c r="G818" s="177">
        <v>1495</v>
      </c>
    </row>
    <row r="819" spans="1:7" s="6" customFormat="1" ht="31.5">
      <c r="A819" s="115" t="s">
        <v>1324</v>
      </c>
      <c r="B819" s="53" t="s">
        <v>1145</v>
      </c>
      <c r="C819" s="32" t="s">
        <v>1219</v>
      </c>
      <c r="D819" s="114">
        <v>300</v>
      </c>
      <c r="E819" s="181">
        <f t="shared" si="26"/>
        <v>335.4166666666667</v>
      </c>
      <c r="F819" s="168">
        <f t="shared" si="27"/>
        <v>67.08333333333334</v>
      </c>
      <c r="G819" s="177">
        <v>402.5</v>
      </c>
    </row>
    <row r="820" spans="1:7" s="6" customFormat="1" ht="31.5">
      <c r="A820" s="115" t="s">
        <v>2101</v>
      </c>
      <c r="B820" s="53" t="s">
        <v>2103</v>
      </c>
      <c r="C820" s="32" t="s">
        <v>2102</v>
      </c>
      <c r="D820" s="114"/>
      <c r="E820" s="181">
        <f t="shared" si="26"/>
        <v>416.6666666666667</v>
      </c>
      <c r="F820" s="168">
        <f t="shared" si="27"/>
        <v>83.33333333333334</v>
      </c>
      <c r="G820" s="177">
        <v>500</v>
      </c>
    </row>
    <row r="821" spans="1:7" s="6" customFormat="1" ht="15.75">
      <c r="A821" s="115"/>
      <c r="B821" s="56" t="s">
        <v>2094</v>
      </c>
      <c r="C821" s="32"/>
      <c r="D821" s="114"/>
      <c r="E821" s="181"/>
      <c r="F821" s="177"/>
      <c r="G821" s="178"/>
    </row>
    <row r="822" spans="1:7" s="6" customFormat="1" ht="31.5">
      <c r="A822" s="380" t="s">
        <v>1325</v>
      </c>
      <c r="B822" s="53" t="s">
        <v>2095</v>
      </c>
      <c r="C822" s="363" t="s">
        <v>2093</v>
      </c>
      <c r="D822" s="165"/>
      <c r="E822" s="361">
        <f>G822/1.2</f>
        <v>182.08333333333334</v>
      </c>
      <c r="F822" s="357">
        <f>E822*0.2</f>
        <v>36.41666666666667</v>
      </c>
      <c r="G822" s="357">
        <v>218.5</v>
      </c>
    </row>
    <row r="823" spans="1:7" s="6" customFormat="1" ht="15.75">
      <c r="A823" s="381"/>
      <c r="B823" s="53" t="s">
        <v>941</v>
      </c>
      <c r="C823" s="364"/>
      <c r="D823" s="165">
        <v>165</v>
      </c>
      <c r="E823" s="362"/>
      <c r="F823" s="358"/>
      <c r="G823" s="358"/>
    </row>
    <row r="824" spans="1:7" s="6" customFormat="1" ht="15.75">
      <c r="A824" s="382"/>
      <c r="B824" s="53" t="s">
        <v>942</v>
      </c>
      <c r="C824" s="365"/>
      <c r="D824" s="165">
        <v>330</v>
      </c>
      <c r="E824" s="181">
        <f>G824/1.2</f>
        <v>364.1666666666667</v>
      </c>
      <c r="F824" s="177">
        <f>E824*0.2</f>
        <v>72.83333333333334</v>
      </c>
      <c r="G824" s="177">
        <v>437</v>
      </c>
    </row>
    <row r="825" spans="1:7" s="6" customFormat="1" ht="31.5">
      <c r="A825" s="380" t="s">
        <v>1326</v>
      </c>
      <c r="B825" s="53" t="s">
        <v>2096</v>
      </c>
      <c r="C825" s="366" t="s">
        <v>2093</v>
      </c>
      <c r="D825" s="114"/>
      <c r="E825" s="361">
        <f>G825/1.2</f>
        <v>165.79166666666666</v>
      </c>
      <c r="F825" s="177">
        <f>E825*0.2</f>
        <v>33.15833333333333</v>
      </c>
      <c r="G825" s="359">
        <v>198.95</v>
      </c>
    </row>
    <row r="826" spans="1:7" s="6" customFormat="1" ht="15.75">
      <c r="A826" s="381"/>
      <c r="B826" s="53" t="s">
        <v>941</v>
      </c>
      <c r="C826" s="367"/>
      <c r="D826" s="114">
        <v>150</v>
      </c>
      <c r="E826" s="362"/>
      <c r="F826" s="178"/>
      <c r="G826" s="360"/>
    </row>
    <row r="827" spans="1:7" s="6" customFormat="1" ht="15.75">
      <c r="A827" s="382"/>
      <c r="B827" s="53" t="s">
        <v>942</v>
      </c>
      <c r="C827" s="368"/>
      <c r="D827" s="114">
        <v>300</v>
      </c>
      <c r="E827" s="176">
        <f>G827/1.2</f>
        <v>333.5</v>
      </c>
      <c r="F827" s="177">
        <f>E827*0.2</f>
        <v>66.7</v>
      </c>
      <c r="G827" s="177">
        <v>400.2</v>
      </c>
    </row>
    <row r="828" spans="1:7" s="6" customFormat="1" ht="31.5" customHeight="1">
      <c r="A828" s="115" t="s">
        <v>1327</v>
      </c>
      <c r="B828" s="53" t="s">
        <v>864</v>
      </c>
      <c r="C828" s="32" t="s">
        <v>21</v>
      </c>
      <c r="D828" s="114">
        <v>315</v>
      </c>
      <c r="E828" s="176">
        <f>G828/1.2</f>
        <v>348.83333333333337</v>
      </c>
      <c r="F828" s="177">
        <f>E828*0.2</f>
        <v>69.76666666666668</v>
      </c>
      <c r="G828" s="177">
        <v>418.6</v>
      </c>
    </row>
    <row r="829" spans="1:7" s="6" customFormat="1" ht="17.25" customHeight="1">
      <c r="A829" s="115" t="s">
        <v>1328</v>
      </c>
      <c r="B829" s="56" t="s">
        <v>1146</v>
      </c>
      <c r="C829" s="32"/>
      <c r="D829" s="114"/>
      <c r="E829" s="179"/>
      <c r="F829" s="178"/>
      <c r="G829" s="178"/>
    </row>
    <row r="830" spans="1:7" s="6" customFormat="1" ht="30.75" customHeight="1">
      <c r="A830" s="115" t="s">
        <v>1329</v>
      </c>
      <c r="B830" s="53" t="s">
        <v>946</v>
      </c>
      <c r="C830" s="32"/>
      <c r="D830" s="114"/>
      <c r="E830" s="180"/>
      <c r="F830" s="178"/>
      <c r="G830" s="178"/>
    </row>
    <row r="831" spans="1:7" s="6" customFormat="1" ht="32.25" customHeight="1">
      <c r="A831" s="115" t="s">
        <v>1330</v>
      </c>
      <c r="B831" s="53" t="s">
        <v>690</v>
      </c>
      <c r="C831" s="32" t="s">
        <v>992</v>
      </c>
      <c r="D831" s="114">
        <v>525</v>
      </c>
      <c r="E831" s="176">
        <f>G831/1.2</f>
        <v>582.6666666666667</v>
      </c>
      <c r="F831" s="177">
        <f>E831*0.2</f>
        <v>116.53333333333336</v>
      </c>
      <c r="G831" s="177">
        <v>699.2</v>
      </c>
    </row>
    <row r="832" spans="1:7" s="6" customFormat="1" ht="31.5">
      <c r="A832" s="115" t="s">
        <v>1331</v>
      </c>
      <c r="B832" s="53" t="s">
        <v>691</v>
      </c>
      <c r="C832" s="32" t="s">
        <v>992</v>
      </c>
      <c r="D832" s="114">
        <v>840</v>
      </c>
      <c r="E832" s="176">
        <f>G832/1.2</f>
        <v>931.5</v>
      </c>
      <c r="F832" s="177">
        <f>E832*0.2</f>
        <v>186.3</v>
      </c>
      <c r="G832" s="177">
        <v>1117.8</v>
      </c>
    </row>
    <row r="833" spans="1:7" s="6" customFormat="1" ht="63">
      <c r="A833" s="115" t="s">
        <v>1332</v>
      </c>
      <c r="B833" s="53" t="s">
        <v>944</v>
      </c>
      <c r="C833" s="32"/>
      <c r="D833" s="114"/>
      <c r="E833" s="176"/>
      <c r="F833" s="178"/>
      <c r="G833" s="178"/>
    </row>
    <row r="834" spans="1:7" s="6" customFormat="1" ht="31.5">
      <c r="A834" s="115" t="s">
        <v>1333</v>
      </c>
      <c r="B834" s="53" t="s">
        <v>690</v>
      </c>
      <c r="C834" s="32" t="s">
        <v>992</v>
      </c>
      <c r="D834" s="114">
        <v>2100</v>
      </c>
      <c r="E834" s="176">
        <f>G834/1.2</f>
        <v>2328.75</v>
      </c>
      <c r="F834" s="178">
        <f>E834*0.2</f>
        <v>465.75</v>
      </c>
      <c r="G834" s="177">
        <v>2794.5</v>
      </c>
    </row>
    <row r="835" spans="1:7" s="6" customFormat="1" ht="31.5">
      <c r="A835" s="115" t="s">
        <v>1334</v>
      </c>
      <c r="B835" s="53" t="s">
        <v>691</v>
      </c>
      <c r="C835" s="32" t="s">
        <v>992</v>
      </c>
      <c r="D835" s="114">
        <v>3150</v>
      </c>
      <c r="E835" s="176">
        <f>G835/1.2</f>
        <v>3493.125</v>
      </c>
      <c r="F835" s="177">
        <v>698.62</v>
      </c>
      <c r="G835" s="178">
        <v>4191.75</v>
      </c>
    </row>
    <row r="836" spans="1:7" s="6" customFormat="1" ht="63">
      <c r="A836" s="115" t="s">
        <v>1335</v>
      </c>
      <c r="B836" s="53" t="s">
        <v>945</v>
      </c>
      <c r="C836" s="32"/>
      <c r="D836" s="114"/>
      <c r="E836" s="176"/>
      <c r="F836" s="178"/>
      <c r="G836" s="178"/>
    </row>
    <row r="837" spans="1:7" s="6" customFormat="1" ht="31.5">
      <c r="A837" s="115" t="s">
        <v>1336</v>
      </c>
      <c r="B837" s="53" t="s">
        <v>690</v>
      </c>
      <c r="C837" s="32" t="s">
        <v>992</v>
      </c>
      <c r="D837" s="114">
        <v>2600</v>
      </c>
      <c r="E837" s="176">
        <f>G837/1.2</f>
        <v>2884.5833333333335</v>
      </c>
      <c r="F837" s="177">
        <f>E837*0.2</f>
        <v>576.9166666666667</v>
      </c>
      <c r="G837" s="177">
        <v>3461.5</v>
      </c>
    </row>
    <row r="838" spans="1:7" s="6" customFormat="1" ht="31.5">
      <c r="A838" s="115" t="s">
        <v>1337</v>
      </c>
      <c r="B838" s="53" t="s">
        <v>691</v>
      </c>
      <c r="C838" s="32" t="s">
        <v>992</v>
      </c>
      <c r="D838" s="114">
        <v>3650</v>
      </c>
      <c r="E838" s="176">
        <f>G838/1.2</f>
        <v>4048.9583333333335</v>
      </c>
      <c r="F838" s="177">
        <f>E838*0.2</f>
        <v>809.7916666666667</v>
      </c>
      <c r="G838" s="178">
        <v>4858.75</v>
      </c>
    </row>
    <row r="839" spans="1:7" s="6" customFormat="1" ht="31.5">
      <c r="A839" s="115" t="s">
        <v>1338</v>
      </c>
      <c r="B839" s="53" t="s">
        <v>943</v>
      </c>
      <c r="C839" s="32"/>
      <c r="D839" s="114"/>
      <c r="E839" s="147"/>
      <c r="F839" s="149"/>
      <c r="G839" s="149"/>
    </row>
    <row r="840" spans="1:7" s="6" customFormat="1" ht="30.75" customHeight="1">
      <c r="A840" s="115" t="s">
        <v>1340</v>
      </c>
      <c r="B840" s="53" t="s">
        <v>1147</v>
      </c>
      <c r="C840" s="32"/>
      <c r="D840" s="114"/>
      <c r="E840" s="147"/>
      <c r="F840" s="149"/>
      <c r="G840" s="149"/>
    </row>
    <row r="841" spans="1:7" s="6" customFormat="1" ht="31.5" customHeight="1">
      <c r="A841" s="115" t="s">
        <v>1341</v>
      </c>
      <c r="B841" s="53" t="s">
        <v>934</v>
      </c>
      <c r="C841" s="32" t="s">
        <v>992</v>
      </c>
      <c r="D841" s="114">
        <v>500</v>
      </c>
      <c r="E841" s="176">
        <f aca="true" t="shared" si="28" ref="E841:E859">G841/1.2</f>
        <v>554.875</v>
      </c>
      <c r="F841" s="177">
        <v>110.97</v>
      </c>
      <c r="G841" s="178">
        <v>665.85</v>
      </c>
    </row>
    <row r="842" spans="1:7" s="6" customFormat="1" ht="29.25" customHeight="1">
      <c r="A842" s="115" t="s">
        <v>1342</v>
      </c>
      <c r="B842" s="53" t="s">
        <v>931</v>
      </c>
      <c r="C842" s="32" t="s">
        <v>992</v>
      </c>
      <c r="D842" s="114">
        <v>700</v>
      </c>
      <c r="E842" s="176">
        <f t="shared" si="28"/>
        <v>777.2083333333334</v>
      </c>
      <c r="F842" s="177">
        <f>E842*0.2</f>
        <v>155.4416666666667</v>
      </c>
      <c r="G842" s="178">
        <v>932.65</v>
      </c>
    </row>
    <row r="843" spans="1:7" s="6" customFormat="1" ht="31.5">
      <c r="A843" s="115" t="s">
        <v>1343</v>
      </c>
      <c r="B843" s="53" t="s">
        <v>935</v>
      </c>
      <c r="C843" s="32" t="s">
        <v>992</v>
      </c>
      <c r="D843" s="114">
        <v>1050</v>
      </c>
      <c r="E843" s="176">
        <f t="shared" si="28"/>
        <v>1164.375</v>
      </c>
      <c r="F843" s="177">
        <v>232.87</v>
      </c>
      <c r="G843" s="178">
        <v>1397.25</v>
      </c>
    </row>
    <row r="844" spans="1:7" s="6" customFormat="1" ht="36.75" customHeight="1">
      <c r="A844" s="115" t="s">
        <v>1344</v>
      </c>
      <c r="B844" s="53" t="s">
        <v>932</v>
      </c>
      <c r="C844" s="32" t="s">
        <v>992</v>
      </c>
      <c r="D844" s="114">
        <v>1550</v>
      </c>
      <c r="E844" s="176">
        <f t="shared" si="28"/>
        <v>1718.2916666666665</v>
      </c>
      <c r="F844" s="177">
        <f>E844*0.2</f>
        <v>343.6583333333333</v>
      </c>
      <c r="G844" s="178">
        <v>2061.95</v>
      </c>
    </row>
    <row r="845" spans="1:7" s="6" customFormat="1" ht="29.25" customHeight="1">
      <c r="A845" s="115" t="s">
        <v>1345</v>
      </c>
      <c r="B845" s="53" t="s">
        <v>936</v>
      </c>
      <c r="C845" s="32" t="s">
        <v>992</v>
      </c>
      <c r="D845" s="114">
        <v>2100</v>
      </c>
      <c r="E845" s="176">
        <f t="shared" si="28"/>
        <v>2329.7083333333335</v>
      </c>
      <c r="F845" s="177">
        <f>E845*0.2</f>
        <v>465.9416666666667</v>
      </c>
      <c r="G845" s="178">
        <v>2795.65</v>
      </c>
    </row>
    <row r="846" spans="1:7" s="6" customFormat="1" ht="31.5">
      <c r="A846" s="115" t="s">
        <v>1346</v>
      </c>
      <c r="B846" s="53" t="s">
        <v>933</v>
      </c>
      <c r="C846" s="32" t="s">
        <v>992</v>
      </c>
      <c r="D846" s="114">
        <v>2600</v>
      </c>
      <c r="E846" s="176">
        <f t="shared" si="28"/>
        <v>2884.5833333333335</v>
      </c>
      <c r="F846" s="177">
        <f>E846*0.2</f>
        <v>576.9166666666667</v>
      </c>
      <c r="G846" s="177">
        <v>3461.5</v>
      </c>
    </row>
    <row r="847" spans="1:7" s="6" customFormat="1" ht="15.75" customHeight="1">
      <c r="A847" s="115" t="s">
        <v>1339</v>
      </c>
      <c r="B847" s="53" t="s">
        <v>724</v>
      </c>
      <c r="C847" s="32"/>
      <c r="D847" s="114"/>
      <c r="E847" s="176"/>
      <c r="F847" s="178"/>
      <c r="G847" s="178"/>
    </row>
    <row r="848" spans="1:7" s="6" customFormat="1" ht="30.75" customHeight="1">
      <c r="A848" s="115" t="s">
        <v>1347</v>
      </c>
      <c r="B848" s="53" t="s">
        <v>937</v>
      </c>
      <c r="C848" s="32" t="s">
        <v>992</v>
      </c>
      <c r="D848" s="114">
        <v>315</v>
      </c>
      <c r="E848" s="176">
        <f t="shared" si="28"/>
        <v>349.7916666666667</v>
      </c>
      <c r="F848" s="177">
        <f>E848*0.2</f>
        <v>69.95833333333334</v>
      </c>
      <c r="G848" s="178">
        <v>419.75</v>
      </c>
    </row>
    <row r="849" spans="1:7" s="6" customFormat="1" ht="34.5" customHeight="1">
      <c r="A849" s="115" t="s">
        <v>1348</v>
      </c>
      <c r="B849" s="53" t="s">
        <v>931</v>
      </c>
      <c r="C849" s="32" t="s">
        <v>992</v>
      </c>
      <c r="D849" s="114">
        <v>525</v>
      </c>
      <c r="E849" s="176">
        <f t="shared" si="28"/>
        <v>582.6666666666667</v>
      </c>
      <c r="F849" s="177">
        <f>E849*0.2</f>
        <v>116.53333333333336</v>
      </c>
      <c r="G849" s="177">
        <v>699.2</v>
      </c>
    </row>
    <row r="850" spans="1:7" s="6" customFormat="1" ht="31.5">
      <c r="A850" s="115" t="s">
        <v>1349</v>
      </c>
      <c r="B850" s="53" t="s">
        <v>935</v>
      </c>
      <c r="C850" s="32" t="s">
        <v>992</v>
      </c>
      <c r="D850" s="114">
        <v>525</v>
      </c>
      <c r="E850" s="176">
        <f t="shared" si="28"/>
        <v>582.6666666666667</v>
      </c>
      <c r="F850" s="177">
        <f>E850*0.2</f>
        <v>116.53333333333336</v>
      </c>
      <c r="G850" s="177">
        <v>699.2</v>
      </c>
    </row>
    <row r="851" spans="1:7" s="6" customFormat="1" ht="31.5">
      <c r="A851" s="115" t="s">
        <v>1350</v>
      </c>
      <c r="B851" s="53" t="s">
        <v>932</v>
      </c>
      <c r="C851" s="32" t="s">
        <v>992</v>
      </c>
      <c r="D851" s="114">
        <v>840</v>
      </c>
      <c r="E851" s="176">
        <f t="shared" si="28"/>
        <v>931.5</v>
      </c>
      <c r="F851" s="177">
        <f>E851*0.2</f>
        <v>186.3</v>
      </c>
      <c r="G851" s="177">
        <v>1117.8</v>
      </c>
    </row>
    <row r="852" spans="1:7" s="6" customFormat="1" ht="31.5">
      <c r="A852" s="115" t="s">
        <v>1351</v>
      </c>
      <c r="B852" s="53" t="s">
        <v>936</v>
      </c>
      <c r="C852" s="32" t="s">
        <v>992</v>
      </c>
      <c r="D852" s="114">
        <v>1050</v>
      </c>
      <c r="E852" s="176">
        <f t="shared" si="28"/>
        <v>1164.375</v>
      </c>
      <c r="F852" s="177">
        <v>232.87</v>
      </c>
      <c r="G852" s="178">
        <v>1397.25</v>
      </c>
    </row>
    <row r="853" spans="1:7" s="6" customFormat="1" ht="31.5">
      <c r="A853" s="115" t="s">
        <v>1352</v>
      </c>
      <c r="B853" s="53" t="s">
        <v>938</v>
      </c>
      <c r="C853" s="32" t="s">
        <v>992</v>
      </c>
      <c r="D853" s="114">
        <v>1260</v>
      </c>
      <c r="E853" s="176">
        <f t="shared" si="28"/>
        <v>1397.25</v>
      </c>
      <c r="F853" s="177">
        <f>E853*0.2</f>
        <v>279.45</v>
      </c>
      <c r="G853" s="177">
        <v>1676.7</v>
      </c>
    </row>
    <row r="854" spans="1:7" s="6" customFormat="1" ht="14.25" customHeight="1">
      <c r="A854" s="115" t="s">
        <v>1353</v>
      </c>
      <c r="B854" s="53" t="s">
        <v>692</v>
      </c>
      <c r="C854" s="69"/>
      <c r="D854" s="114"/>
      <c r="E854" s="176"/>
      <c r="F854" s="178"/>
      <c r="G854" s="178"/>
    </row>
    <row r="855" spans="1:7" s="6" customFormat="1" ht="32.25" customHeight="1">
      <c r="A855" s="115" t="s">
        <v>1355</v>
      </c>
      <c r="B855" s="53" t="s">
        <v>690</v>
      </c>
      <c r="C855" s="32" t="s">
        <v>992</v>
      </c>
      <c r="D855" s="114">
        <v>525</v>
      </c>
      <c r="E855" s="176">
        <f t="shared" si="28"/>
        <v>582.6666666666667</v>
      </c>
      <c r="F855" s="177">
        <f>E855*0.2</f>
        <v>116.53333333333336</v>
      </c>
      <c r="G855" s="177">
        <v>699.2</v>
      </c>
    </row>
    <row r="856" spans="1:7" s="6" customFormat="1" ht="31.5">
      <c r="A856" s="115" t="s">
        <v>1354</v>
      </c>
      <c r="B856" s="53" t="s">
        <v>691</v>
      </c>
      <c r="C856" s="32" t="s">
        <v>992</v>
      </c>
      <c r="D856" s="114">
        <v>1050</v>
      </c>
      <c r="E856" s="176">
        <f t="shared" si="28"/>
        <v>1164.375</v>
      </c>
      <c r="F856" s="177">
        <v>232.87</v>
      </c>
      <c r="G856" s="178">
        <v>1397.25</v>
      </c>
    </row>
    <row r="857" spans="1:7" s="6" customFormat="1" ht="13.5" customHeight="1">
      <c r="A857" s="115" t="s">
        <v>1356</v>
      </c>
      <c r="B857" s="53" t="s">
        <v>726</v>
      </c>
      <c r="C857" s="32"/>
      <c r="D857" s="114"/>
      <c r="E857" s="176"/>
      <c r="F857" s="178"/>
      <c r="G857" s="178"/>
    </row>
    <row r="858" spans="1:7" s="6" customFormat="1" ht="30" customHeight="1">
      <c r="A858" s="115" t="s">
        <v>1357</v>
      </c>
      <c r="B858" s="53" t="s">
        <v>725</v>
      </c>
      <c r="C858" s="32" t="s">
        <v>992</v>
      </c>
      <c r="D858" s="114">
        <v>315</v>
      </c>
      <c r="E858" s="176">
        <f t="shared" si="28"/>
        <v>349.7916666666667</v>
      </c>
      <c r="F858" s="177">
        <f>E858*0.2</f>
        <v>69.95833333333334</v>
      </c>
      <c r="G858" s="178">
        <v>419.75</v>
      </c>
    </row>
    <row r="859" spans="1:7" s="6" customFormat="1" ht="29.25" customHeight="1">
      <c r="A859" s="115" t="s">
        <v>1358</v>
      </c>
      <c r="B859" s="53" t="s">
        <v>727</v>
      </c>
      <c r="C859" s="32" t="s">
        <v>992</v>
      </c>
      <c r="D859" s="114">
        <v>473</v>
      </c>
      <c r="E859" s="176">
        <f t="shared" si="28"/>
        <v>525.1666666666667</v>
      </c>
      <c r="F859" s="177">
        <f>E859*0.2</f>
        <v>105.03333333333336</v>
      </c>
      <c r="G859" s="177">
        <v>630.2</v>
      </c>
    </row>
    <row r="860" spans="1:7" s="6" customFormat="1" ht="45.75" customHeight="1">
      <c r="A860" s="115" t="s">
        <v>1359</v>
      </c>
      <c r="B860" s="53" t="s">
        <v>1148</v>
      </c>
      <c r="C860" s="32"/>
      <c r="D860" s="114"/>
      <c r="E860" s="176"/>
      <c r="F860" s="178"/>
      <c r="G860" s="178"/>
    </row>
    <row r="861" spans="1:7" s="6" customFormat="1" ht="30.75" customHeight="1">
      <c r="A861" s="115" t="s">
        <v>1360</v>
      </c>
      <c r="B861" s="53" t="s">
        <v>1149</v>
      </c>
      <c r="C861" s="32" t="s">
        <v>992</v>
      </c>
      <c r="D861" s="114">
        <v>525</v>
      </c>
      <c r="E861" s="176">
        <f aca="true" t="shared" si="29" ref="E861:E920">G861/1.2</f>
        <v>582.6666666666667</v>
      </c>
      <c r="F861" s="177">
        <f>E861*0.2</f>
        <v>116.53333333333336</v>
      </c>
      <c r="G861" s="177">
        <v>699.2</v>
      </c>
    </row>
    <row r="862" spans="1:7" s="6" customFormat="1" ht="34.5" customHeight="1">
      <c r="A862" s="115" t="s">
        <v>1361</v>
      </c>
      <c r="B862" s="53" t="s">
        <v>1150</v>
      </c>
      <c r="C862" s="32" t="s">
        <v>992</v>
      </c>
      <c r="D862" s="114">
        <v>625</v>
      </c>
      <c r="E862" s="176">
        <f t="shared" si="29"/>
        <v>692.8750000000001</v>
      </c>
      <c r="F862" s="177">
        <v>138.57</v>
      </c>
      <c r="G862" s="178">
        <v>831.45</v>
      </c>
    </row>
    <row r="863" spans="1:7" s="6" customFormat="1" ht="33.75" customHeight="1">
      <c r="A863" s="115" t="s">
        <v>1362</v>
      </c>
      <c r="B863" s="53" t="s">
        <v>1151</v>
      </c>
      <c r="C863" s="32"/>
      <c r="D863" s="114"/>
      <c r="E863" s="147"/>
      <c r="F863" s="149"/>
      <c r="G863" s="149"/>
    </row>
    <row r="864" spans="1:7" s="6" customFormat="1" ht="27.75" customHeight="1">
      <c r="A864" s="115" t="s">
        <v>1363</v>
      </c>
      <c r="B864" s="53" t="s">
        <v>927</v>
      </c>
      <c r="C864" s="32" t="s">
        <v>992</v>
      </c>
      <c r="D864" s="114">
        <v>1050</v>
      </c>
      <c r="E864" s="176">
        <f t="shared" si="29"/>
        <v>1164.375</v>
      </c>
      <c r="F864" s="177">
        <v>232.87</v>
      </c>
      <c r="G864" s="178">
        <v>1397.25</v>
      </c>
    </row>
    <row r="865" spans="1:7" s="6" customFormat="1" ht="31.5">
      <c r="A865" s="115" t="s">
        <v>1364</v>
      </c>
      <c r="B865" s="53" t="s">
        <v>693</v>
      </c>
      <c r="C865" s="32" t="s">
        <v>992</v>
      </c>
      <c r="D865" s="114">
        <v>525</v>
      </c>
      <c r="E865" s="176">
        <f t="shared" si="29"/>
        <v>582.6666666666667</v>
      </c>
      <c r="F865" s="177">
        <f>E865*0.2</f>
        <v>116.53333333333336</v>
      </c>
      <c r="G865" s="177">
        <v>699.2</v>
      </c>
    </row>
    <row r="866" spans="1:7" s="6" customFormat="1" ht="15.75">
      <c r="A866" s="115"/>
      <c r="B866" s="56" t="s">
        <v>89</v>
      </c>
      <c r="C866" s="32"/>
      <c r="D866" s="114"/>
      <c r="E866" s="176"/>
      <c r="F866" s="178"/>
      <c r="G866" s="178"/>
    </row>
    <row r="867" spans="1:7" s="6" customFormat="1" ht="18.75" customHeight="1">
      <c r="A867" s="116" t="s">
        <v>1365</v>
      </c>
      <c r="B867" s="53" t="s">
        <v>1152</v>
      </c>
      <c r="C867" s="69"/>
      <c r="D867" s="114"/>
      <c r="E867" s="176"/>
      <c r="F867" s="178"/>
      <c r="G867" s="178"/>
    </row>
    <row r="868" spans="1:7" s="6" customFormat="1" ht="62.25" customHeight="1">
      <c r="A868" s="116" t="s">
        <v>1366</v>
      </c>
      <c r="B868" s="53" t="s">
        <v>1153</v>
      </c>
      <c r="C868" s="32" t="s">
        <v>734</v>
      </c>
      <c r="D868" s="114">
        <v>158</v>
      </c>
      <c r="E868" s="176">
        <f t="shared" si="29"/>
        <v>175.375</v>
      </c>
      <c r="F868" s="177">
        <v>35.07</v>
      </c>
      <c r="G868" s="178">
        <v>210.45</v>
      </c>
    </row>
    <row r="869" spans="1:7" s="6" customFormat="1" ht="60" customHeight="1">
      <c r="A869" s="116" t="s">
        <v>1367</v>
      </c>
      <c r="B869" s="53" t="s">
        <v>1154</v>
      </c>
      <c r="C869" s="32" t="s">
        <v>734</v>
      </c>
      <c r="D869" s="114">
        <v>210</v>
      </c>
      <c r="E869" s="176">
        <f t="shared" si="29"/>
        <v>232.875</v>
      </c>
      <c r="F869" s="177">
        <v>46.57</v>
      </c>
      <c r="G869" s="178">
        <v>279.45</v>
      </c>
    </row>
    <row r="870" spans="1:7" s="6" customFormat="1" ht="46.5" customHeight="1">
      <c r="A870" s="116" t="s">
        <v>1368</v>
      </c>
      <c r="B870" s="53" t="s">
        <v>1155</v>
      </c>
      <c r="C870" s="70"/>
      <c r="D870" s="114"/>
      <c r="E870" s="176"/>
      <c r="F870" s="177"/>
      <c r="G870" s="178"/>
    </row>
    <row r="871" spans="1:7" s="6" customFormat="1" ht="63" customHeight="1">
      <c r="A871" s="116" t="s">
        <v>1369</v>
      </c>
      <c r="B871" s="53" t="s">
        <v>1156</v>
      </c>
      <c r="C871" s="32" t="s">
        <v>734</v>
      </c>
      <c r="D871" s="114">
        <v>210</v>
      </c>
      <c r="E871" s="176">
        <f t="shared" si="29"/>
        <v>232.875</v>
      </c>
      <c r="F871" s="177">
        <v>46.57</v>
      </c>
      <c r="G871" s="178">
        <v>279.45</v>
      </c>
    </row>
    <row r="872" spans="1:7" s="6" customFormat="1" ht="61.5" customHeight="1">
      <c r="A872" s="116" t="s">
        <v>1370</v>
      </c>
      <c r="B872" s="53" t="s">
        <v>1157</v>
      </c>
      <c r="C872" s="32" t="s">
        <v>734</v>
      </c>
      <c r="D872" s="114">
        <v>158</v>
      </c>
      <c r="E872" s="176">
        <f t="shared" si="29"/>
        <v>175.375</v>
      </c>
      <c r="F872" s="177">
        <v>35.07</v>
      </c>
      <c r="G872" s="178">
        <v>210.45</v>
      </c>
    </row>
    <row r="873" spans="1:7" s="6" customFormat="1" ht="15.75" customHeight="1">
      <c r="A873" s="117" t="s">
        <v>1371</v>
      </c>
      <c r="B873" s="53" t="s">
        <v>884</v>
      </c>
      <c r="C873" s="32"/>
      <c r="D873" s="121"/>
      <c r="E873" s="147"/>
      <c r="F873" s="149"/>
      <c r="G873" s="149"/>
    </row>
    <row r="874" spans="1:7" s="6" customFormat="1" ht="33" customHeight="1">
      <c r="A874" s="116" t="s">
        <v>1372</v>
      </c>
      <c r="B874" s="53" t="s">
        <v>885</v>
      </c>
      <c r="C874" s="67" t="s">
        <v>23</v>
      </c>
      <c r="D874" s="114">
        <v>145</v>
      </c>
      <c r="E874" s="176">
        <f t="shared" si="29"/>
        <v>161</v>
      </c>
      <c r="F874" s="177">
        <f>E874*0.2</f>
        <v>32.2</v>
      </c>
      <c r="G874" s="177">
        <v>193.2</v>
      </c>
    </row>
    <row r="875" spans="1:7" s="6" customFormat="1" ht="15" customHeight="1">
      <c r="A875" s="115" t="s">
        <v>1373</v>
      </c>
      <c r="B875" s="53" t="s">
        <v>886</v>
      </c>
      <c r="C875" s="67" t="s">
        <v>23</v>
      </c>
      <c r="D875" s="121">
        <v>263</v>
      </c>
      <c r="E875" s="176">
        <f t="shared" si="29"/>
        <v>292.2916666666667</v>
      </c>
      <c r="F875" s="177">
        <f>E875*0.2</f>
        <v>58.45833333333334</v>
      </c>
      <c r="G875" s="178">
        <v>350.75</v>
      </c>
    </row>
    <row r="876" spans="1:7" s="6" customFormat="1" ht="15.75" customHeight="1">
      <c r="A876" s="115" t="s">
        <v>1374</v>
      </c>
      <c r="B876" s="53" t="s">
        <v>1235</v>
      </c>
      <c r="C876" s="32" t="s">
        <v>22</v>
      </c>
      <c r="D876" s="121">
        <v>26</v>
      </c>
      <c r="E876" s="176">
        <f t="shared" si="29"/>
        <v>28.75</v>
      </c>
      <c r="F876" s="178">
        <f>E876*0.2</f>
        <v>5.75</v>
      </c>
      <c r="G876" s="177">
        <v>34.5</v>
      </c>
    </row>
    <row r="877" spans="1:7" s="6" customFormat="1" ht="15.75" customHeight="1">
      <c r="A877" s="115" t="s">
        <v>1375</v>
      </c>
      <c r="B877" s="53" t="s">
        <v>1158</v>
      </c>
      <c r="C877" s="32" t="s">
        <v>23</v>
      </c>
      <c r="D877" s="121">
        <v>105</v>
      </c>
      <c r="E877" s="176">
        <f t="shared" si="29"/>
        <v>116.91666666666669</v>
      </c>
      <c r="F877" s="177">
        <f>E877*0.2</f>
        <v>23.38333333333334</v>
      </c>
      <c r="G877" s="177">
        <v>140.3</v>
      </c>
    </row>
    <row r="878" spans="1:7" s="6" customFormat="1" ht="15.75" customHeight="1">
      <c r="A878" s="115" t="s">
        <v>1376</v>
      </c>
      <c r="B878" s="53" t="s">
        <v>866</v>
      </c>
      <c r="C878" s="32" t="s">
        <v>9</v>
      </c>
      <c r="D878" s="121">
        <v>420</v>
      </c>
      <c r="E878" s="176">
        <f t="shared" si="29"/>
        <v>465.75</v>
      </c>
      <c r="F878" s="178">
        <f>E878*0.2</f>
        <v>93.15</v>
      </c>
      <c r="G878" s="177">
        <v>558.9</v>
      </c>
    </row>
    <row r="879" spans="1:7" s="6" customFormat="1" ht="16.5" customHeight="1">
      <c r="A879" s="116" t="s">
        <v>1377</v>
      </c>
      <c r="B879" s="53" t="s">
        <v>865</v>
      </c>
      <c r="C879" s="32" t="s">
        <v>15</v>
      </c>
      <c r="D879" s="121">
        <v>1050</v>
      </c>
      <c r="E879" s="176">
        <f t="shared" si="29"/>
        <v>1164.375</v>
      </c>
      <c r="F879" s="177">
        <v>232.87</v>
      </c>
      <c r="G879" s="178">
        <v>1397.25</v>
      </c>
    </row>
    <row r="880" spans="1:7" s="6" customFormat="1" ht="18.75" customHeight="1">
      <c r="A880" s="116" t="s">
        <v>1378</v>
      </c>
      <c r="B880" s="53" t="s">
        <v>867</v>
      </c>
      <c r="C880" s="32" t="s">
        <v>15</v>
      </c>
      <c r="D880" s="121">
        <v>179</v>
      </c>
      <c r="E880" s="176">
        <f t="shared" si="29"/>
        <v>198.37500000000003</v>
      </c>
      <c r="F880" s="177">
        <v>39.67</v>
      </c>
      <c r="G880" s="178">
        <v>238.05</v>
      </c>
    </row>
    <row r="881" spans="1:7" s="6" customFormat="1" ht="18.75" customHeight="1">
      <c r="A881" s="116" t="s">
        <v>1379</v>
      </c>
      <c r="B881" s="53" t="s">
        <v>872</v>
      </c>
      <c r="C881" s="32"/>
      <c r="D881" s="121"/>
      <c r="E881" s="176"/>
      <c r="F881" s="178"/>
      <c r="G881" s="178"/>
    </row>
    <row r="882" spans="1:7" s="6" customFormat="1" ht="18.75" customHeight="1">
      <c r="A882" s="116" t="s">
        <v>1380</v>
      </c>
      <c r="B882" s="53" t="s">
        <v>1159</v>
      </c>
      <c r="C882" s="32"/>
      <c r="D882" s="121"/>
      <c r="E882" s="176"/>
      <c r="F882" s="178"/>
      <c r="G882" s="178"/>
    </row>
    <row r="883" spans="1:7" s="6" customFormat="1" ht="18.75" customHeight="1">
      <c r="A883" s="116" t="s">
        <v>1381</v>
      </c>
      <c r="B883" s="53" t="s">
        <v>873</v>
      </c>
      <c r="C883" s="32" t="s">
        <v>15</v>
      </c>
      <c r="D883" s="121">
        <v>105</v>
      </c>
      <c r="E883" s="176">
        <f t="shared" si="29"/>
        <v>116.91666666666669</v>
      </c>
      <c r="F883" s="177">
        <f>E883*0.2</f>
        <v>23.38333333333334</v>
      </c>
      <c r="G883" s="177">
        <v>140.3</v>
      </c>
    </row>
    <row r="884" spans="1:7" s="6" customFormat="1" ht="18.75" customHeight="1">
      <c r="A884" s="116" t="s">
        <v>1382</v>
      </c>
      <c r="B884" s="53" t="s">
        <v>939</v>
      </c>
      <c r="C884" s="32" t="s">
        <v>15</v>
      </c>
      <c r="D884" s="121">
        <v>210</v>
      </c>
      <c r="E884" s="176">
        <f t="shared" si="29"/>
        <v>232.875</v>
      </c>
      <c r="F884" s="177">
        <v>46.57</v>
      </c>
      <c r="G884" s="178">
        <v>279.45</v>
      </c>
    </row>
    <row r="885" spans="1:7" s="6" customFormat="1" ht="18.75" customHeight="1">
      <c r="A885" s="116" t="s">
        <v>1383</v>
      </c>
      <c r="B885" s="53" t="s">
        <v>874</v>
      </c>
      <c r="C885" s="32"/>
      <c r="D885" s="121"/>
      <c r="E885" s="176"/>
      <c r="F885" s="178"/>
      <c r="G885" s="178"/>
    </row>
    <row r="886" spans="1:7" s="6" customFormat="1" ht="18.75" customHeight="1">
      <c r="A886" s="116" t="s">
        <v>1384</v>
      </c>
      <c r="B886" s="53" t="s">
        <v>868</v>
      </c>
      <c r="C886" s="32" t="s">
        <v>15</v>
      </c>
      <c r="D886" s="121">
        <v>158</v>
      </c>
      <c r="E886" s="176">
        <f t="shared" si="29"/>
        <v>175.375</v>
      </c>
      <c r="F886" s="177">
        <v>35.07</v>
      </c>
      <c r="G886" s="178">
        <v>210.45</v>
      </c>
    </row>
    <row r="887" spans="1:7" s="6" customFormat="1" ht="20.25" customHeight="1">
      <c r="A887" s="116" t="s">
        <v>1385</v>
      </c>
      <c r="B887" s="53" t="s">
        <v>869</v>
      </c>
      <c r="C887" s="32" t="s">
        <v>15</v>
      </c>
      <c r="D887" s="121">
        <v>210</v>
      </c>
      <c r="E887" s="176">
        <f t="shared" si="29"/>
        <v>232.875</v>
      </c>
      <c r="F887" s="177">
        <v>46.57</v>
      </c>
      <c r="G887" s="178">
        <v>279.45</v>
      </c>
    </row>
    <row r="888" spans="1:7" s="6" customFormat="1" ht="18" customHeight="1">
      <c r="A888" s="116" t="s">
        <v>1386</v>
      </c>
      <c r="B888" s="53" t="s">
        <v>1160</v>
      </c>
      <c r="C888" s="32"/>
      <c r="D888" s="121"/>
      <c r="E888" s="176"/>
      <c r="F888" s="178"/>
      <c r="G888" s="178"/>
    </row>
    <row r="889" spans="1:7" s="6" customFormat="1" ht="21" customHeight="1">
      <c r="A889" s="116" t="s">
        <v>1387</v>
      </c>
      <c r="B889" s="53" t="s">
        <v>869</v>
      </c>
      <c r="C889" s="32" t="s">
        <v>15</v>
      </c>
      <c r="D889" s="121">
        <v>250</v>
      </c>
      <c r="E889" s="176">
        <f t="shared" si="29"/>
        <v>276.95833333333337</v>
      </c>
      <c r="F889" s="177">
        <f aca="true" t="shared" si="30" ref="F889:F942">E889*0.2</f>
        <v>55.39166666666668</v>
      </c>
      <c r="G889" s="178">
        <v>332.35</v>
      </c>
    </row>
    <row r="890" spans="1:7" s="6" customFormat="1" ht="17.25" customHeight="1">
      <c r="A890" s="116" t="s">
        <v>1388</v>
      </c>
      <c r="B890" s="53" t="s">
        <v>868</v>
      </c>
      <c r="C890" s="32" t="s">
        <v>15</v>
      </c>
      <c r="D890" s="121">
        <v>158</v>
      </c>
      <c r="E890" s="176">
        <f t="shared" si="29"/>
        <v>175.375</v>
      </c>
      <c r="F890" s="177">
        <v>35.07</v>
      </c>
      <c r="G890" s="178">
        <v>210.45</v>
      </c>
    </row>
    <row r="891" spans="1:7" s="6" customFormat="1" ht="15.75">
      <c r="A891" s="116" t="s">
        <v>1389</v>
      </c>
      <c r="B891" s="53" t="s">
        <v>883</v>
      </c>
      <c r="C891" s="32" t="s">
        <v>15</v>
      </c>
      <c r="D891" s="121">
        <v>315</v>
      </c>
      <c r="E891" s="176">
        <f t="shared" si="29"/>
        <v>349.7916666666667</v>
      </c>
      <c r="F891" s="177">
        <f t="shared" si="30"/>
        <v>69.95833333333334</v>
      </c>
      <c r="G891" s="178">
        <v>419.75</v>
      </c>
    </row>
    <row r="892" spans="1:7" s="6" customFormat="1" ht="15.75">
      <c r="A892" s="116" t="s">
        <v>1390</v>
      </c>
      <c r="B892" s="53" t="s">
        <v>1161</v>
      </c>
      <c r="C892" s="32"/>
      <c r="D892" s="121"/>
      <c r="E892" s="176"/>
      <c r="F892" s="178"/>
      <c r="G892" s="178"/>
    </row>
    <row r="893" spans="1:7" s="6" customFormat="1" ht="31.5">
      <c r="A893" s="116" t="s">
        <v>1391</v>
      </c>
      <c r="B893" s="53" t="s">
        <v>1162</v>
      </c>
      <c r="C893" s="32" t="s">
        <v>21</v>
      </c>
      <c r="D893" s="121">
        <v>105</v>
      </c>
      <c r="E893" s="176">
        <f t="shared" si="29"/>
        <v>116.91666666666669</v>
      </c>
      <c r="F893" s="177">
        <f t="shared" si="30"/>
        <v>23.38333333333334</v>
      </c>
      <c r="G893" s="177">
        <v>140.3</v>
      </c>
    </row>
    <row r="894" spans="1:7" s="6" customFormat="1" ht="15.75">
      <c r="A894" s="116" t="s">
        <v>1392</v>
      </c>
      <c r="B894" s="53" t="s">
        <v>1163</v>
      </c>
      <c r="C894" s="32"/>
      <c r="D894" s="121"/>
      <c r="E894" s="176"/>
      <c r="F894" s="177"/>
      <c r="G894" s="178"/>
    </row>
    <row r="895" spans="1:7" s="6" customFormat="1" ht="31.5">
      <c r="A895" s="116" t="s">
        <v>1393</v>
      </c>
      <c r="B895" s="53" t="s">
        <v>1164</v>
      </c>
      <c r="C895" s="32" t="s">
        <v>21</v>
      </c>
      <c r="D895" s="121">
        <v>315</v>
      </c>
      <c r="E895" s="176">
        <f t="shared" si="29"/>
        <v>349.7916666666667</v>
      </c>
      <c r="F895" s="177">
        <f t="shared" si="30"/>
        <v>69.95833333333334</v>
      </c>
      <c r="G895" s="178">
        <v>419.75</v>
      </c>
    </row>
    <row r="896" spans="1:7" s="6" customFormat="1" ht="31.5">
      <c r="A896" s="116" t="s">
        <v>1394</v>
      </c>
      <c r="B896" s="53" t="s">
        <v>733</v>
      </c>
      <c r="C896" s="32" t="s">
        <v>21</v>
      </c>
      <c r="D896" s="121">
        <v>105</v>
      </c>
      <c r="E896" s="176">
        <f t="shared" si="29"/>
        <v>116.91666666666669</v>
      </c>
      <c r="F896" s="177">
        <f t="shared" si="30"/>
        <v>23.38333333333334</v>
      </c>
      <c r="G896" s="177">
        <v>140.3</v>
      </c>
    </row>
    <row r="897" spans="1:7" s="6" customFormat="1" ht="15.75">
      <c r="A897" s="116" t="s">
        <v>1395</v>
      </c>
      <c r="B897" s="53" t="s">
        <v>1165</v>
      </c>
      <c r="C897" s="32" t="s">
        <v>15</v>
      </c>
      <c r="D897" s="121">
        <v>263</v>
      </c>
      <c r="E897" s="176">
        <f t="shared" si="29"/>
        <v>292.2916666666667</v>
      </c>
      <c r="F897" s="177">
        <f t="shared" si="30"/>
        <v>58.45833333333334</v>
      </c>
      <c r="G897" s="178">
        <v>350.75</v>
      </c>
    </row>
    <row r="898" spans="1:7" s="6" customFormat="1" ht="31.5">
      <c r="A898" s="115" t="s">
        <v>1396</v>
      </c>
      <c r="B898" s="53" t="s">
        <v>875</v>
      </c>
      <c r="C898" s="32" t="s">
        <v>900</v>
      </c>
      <c r="D898" s="121">
        <v>105</v>
      </c>
      <c r="E898" s="176">
        <f t="shared" si="29"/>
        <v>116.91666666666669</v>
      </c>
      <c r="F898" s="177">
        <f t="shared" si="30"/>
        <v>23.38333333333334</v>
      </c>
      <c r="G898" s="177">
        <v>140.3</v>
      </c>
    </row>
    <row r="899" spans="1:7" s="6" customFormat="1" ht="15.75">
      <c r="A899" s="115" t="s">
        <v>1397</v>
      </c>
      <c r="B899" s="53" t="s">
        <v>876</v>
      </c>
      <c r="C899" s="32" t="s">
        <v>901</v>
      </c>
      <c r="D899" s="121">
        <v>15</v>
      </c>
      <c r="E899" s="176">
        <f t="shared" si="29"/>
        <v>17.25</v>
      </c>
      <c r="F899" s="178">
        <f t="shared" si="30"/>
        <v>3.45</v>
      </c>
      <c r="G899" s="177">
        <v>20.7</v>
      </c>
    </row>
    <row r="900" spans="1:7" s="6" customFormat="1" ht="31.5">
      <c r="A900" s="115" t="s">
        <v>1398</v>
      </c>
      <c r="B900" s="53" t="s">
        <v>954</v>
      </c>
      <c r="C900" s="32" t="s">
        <v>21</v>
      </c>
      <c r="D900" s="121">
        <v>158</v>
      </c>
      <c r="E900" s="176">
        <f t="shared" si="29"/>
        <v>175.375</v>
      </c>
      <c r="F900" s="178">
        <v>35.07</v>
      </c>
      <c r="G900" s="178">
        <v>210.45</v>
      </c>
    </row>
    <row r="901" spans="1:7" s="6" customFormat="1" ht="15.75">
      <c r="A901" s="115" t="s">
        <v>1399</v>
      </c>
      <c r="B901" s="53" t="s">
        <v>880</v>
      </c>
      <c r="C901" s="32" t="s">
        <v>9</v>
      </c>
      <c r="D901" s="121">
        <v>263</v>
      </c>
      <c r="E901" s="176">
        <f t="shared" si="29"/>
        <v>292.2916666666667</v>
      </c>
      <c r="F901" s="177">
        <f t="shared" si="30"/>
        <v>58.45833333333334</v>
      </c>
      <c r="G901" s="178">
        <v>350.75</v>
      </c>
    </row>
    <row r="902" spans="1:7" s="6" customFormat="1" ht="15.75">
      <c r="A902" s="116" t="s">
        <v>769</v>
      </c>
      <c r="B902" s="53" t="s">
        <v>735</v>
      </c>
      <c r="C902" s="32" t="s">
        <v>736</v>
      </c>
      <c r="D902" s="121">
        <v>158</v>
      </c>
      <c r="E902" s="176">
        <f t="shared" si="29"/>
        <v>175.375</v>
      </c>
      <c r="F902" s="177">
        <v>35.07</v>
      </c>
      <c r="G902" s="178">
        <v>210.45</v>
      </c>
    </row>
    <row r="903" spans="1:7" s="7" customFormat="1" ht="15.75">
      <c r="A903" s="116" t="s">
        <v>770</v>
      </c>
      <c r="B903" s="53" t="s">
        <v>801</v>
      </c>
      <c r="C903" s="32" t="s">
        <v>9</v>
      </c>
      <c r="D903" s="121">
        <v>258</v>
      </c>
      <c r="E903" s="176">
        <f t="shared" si="29"/>
        <v>276.95833333333337</v>
      </c>
      <c r="F903" s="177">
        <f t="shared" si="30"/>
        <v>55.39166666666668</v>
      </c>
      <c r="G903" s="169">
        <v>332.35</v>
      </c>
    </row>
    <row r="904" spans="1:7" s="7" customFormat="1" ht="15.75">
      <c r="A904" s="115" t="s">
        <v>771</v>
      </c>
      <c r="B904" s="59" t="s">
        <v>16</v>
      </c>
      <c r="C904" s="63" t="s">
        <v>9</v>
      </c>
      <c r="D904" s="122">
        <v>158</v>
      </c>
      <c r="E904" s="176">
        <f t="shared" si="29"/>
        <v>175.375</v>
      </c>
      <c r="F904" s="177">
        <v>35.07</v>
      </c>
      <c r="G904" s="169">
        <v>210.45</v>
      </c>
    </row>
    <row r="905" spans="1:7" s="7" customFormat="1" ht="15.75">
      <c r="A905" s="118" t="s">
        <v>772</v>
      </c>
      <c r="B905" s="120" t="s">
        <v>17</v>
      </c>
      <c r="C905" s="32" t="s">
        <v>9</v>
      </c>
      <c r="D905" s="123">
        <v>105</v>
      </c>
      <c r="E905" s="176">
        <f t="shared" si="29"/>
        <v>116.91666666666669</v>
      </c>
      <c r="F905" s="177">
        <f t="shared" si="30"/>
        <v>23.38333333333334</v>
      </c>
      <c r="G905" s="168">
        <v>140.3</v>
      </c>
    </row>
    <row r="906" spans="1:7" s="7" customFormat="1" ht="15.75">
      <c r="A906" s="129" t="s">
        <v>773</v>
      </c>
      <c r="B906" s="55" t="s">
        <v>18</v>
      </c>
      <c r="C906" s="31" t="s">
        <v>9</v>
      </c>
      <c r="D906" s="104">
        <v>90</v>
      </c>
      <c r="E906" s="176">
        <f t="shared" si="29"/>
        <v>100.625</v>
      </c>
      <c r="F906" s="177">
        <v>20.12</v>
      </c>
      <c r="G906" s="169">
        <v>120.75</v>
      </c>
    </row>
    <row r="907" spans="1:7" s="7" customFormat="1" ht="15.75">
      <c r="A907" s="119" t="s">
        <v>774</v>
      </c>
      <c r="B907" s="55" t="s">
        <v>1166</v>
      </c>
      <c r="C907" s="31" t="s">
        <v>9</v>
      </c>
      <c r="D907" s="121">
        <v>105</v>
      </c>
      <c r="E907" s="176">
        <f t="shared" si="29"/>
        <v>116.91666666666669</v>
      </c>
      <c r="F907" s="177">
        <f t="shared" si="30"/>
        <v>23.38333333333334</v>
      </c>
      <c r="G907" s="168">
        <v>140.3</v>
      </c>
    </row>
    <row r="908" spans="1:7" s="7" customFormat="1" ht="15.75">
      <c r="A908" s="119" t="s">
        <v>2097</v>
      </c>
      <c r="B908" s="55" t="s">
        <v>2098</v>
      </c>
      <c r="C908" s="31" t="s">
        <v>9</v>
      </c>
      <c r="D908" s="121"/>
      <c r="E908" s="176">
        <f t="shared" si="29"/>
        <v>208.33333333333334</v>
      </c>
      <c r="F908" s="177">
        <v>41.67</v>
      </c>
      <c r="G908" s="168">
        <v>250</v>
      </c>
    </row>
    <row r="909" spans="1:7" s="7" customFormat="1" ht="15.75">
      <c r="A909" s="119" t="s">
        <v>2099</v>
      </c>
      <c r="B909" s="55" t="s">
        <v>2100</v>
      </c>
      <c r="C909" s="31" t="s">
        <v>9</v>
      </c>
      <c r="D909" s="121"/>
      <c r="E909" s="176">
        <f t="shared" si="29"/>
        <v>291.6666666666667</v>
      </c>
      <c r="F909" s="177">
        <v>58.33</v>
      </c>
      <c r="G909" s="168">
        <v>350</v>
      </c>
    </row>
    <row r="910" spans="1:7" s="7" customFormat="1" ht="15.75">
      <c r="A910" s="116" t="s">
        <v>775</v>
      </c>
      <c r="B910" s="53" t="s">
        <v>19</v>
      </c>
      <c r="C910" s="32" t="s">
        <v>9</v>
      </c>
      <c r="D910" s="114">
        <v>315</v>
      </c>
      <c r="E910" s="176">
        <f t="shared" si="29"/>
        <v>349.7916666666667</v>
      </c>
      <c r="F910" s="177">
        <f t="shared" si="30"/>
        <v>69.95833333333334</v>
      </c>
      <c r="G910" s="169">
        <v>419.75</v>
      </c>
    </row>
    <row r="911" spans="1:7" s="7" customFormat="1" ht="15.75">
      <c r="A911" s="116" t="s">
        <v>776</v>
      </c>
      <c r="B911" s="53" t="s">
        <v>20</v>
      </c>
      <c r="C911" s="32" t="s">
        <v>9</v>
      </c>
      <c r="D911" s="114">
        <v>315</v>
      </c>
      <c r="E911" s="176">
        <f t="shared" si="29"/>
        <v>349.7916666666667</v>
      </c>
      <c r="F911" s="177">
        <f t="shared" si="30"/>
        <v>69.95833333333334</v>
      </c>
      <c r="G911" s="169">
        <v>419.75</v>
      </c>
    </row>
    <row r="912" spans="1:7" s="7" customFormat="1" ht="31.5">
      <c r="A912" s="116" t="s">
        <v>777</v>
      </c>
      <c r="B912" s="53" t="s">
        <v>1167</v>
      </c>
      <c r="C912" s="32" t="s">
        <v>1220</v>
      </c>
      <c r="D912" s="114">
        <v>2100</v>
      </c>
      <c r="E912" s="176">
        <f t="shared" si="29"/>
        <v>2329.7083333333335</v>
      </c>
      <c r="F912" s="177">
        <f t="shared" si="30"/>
        <v>465.9416666666667</v>
      </c>
      <c r="G912" s="169">
        <v>2795.65</v>
      </c>
    </row>
    <row r="913" spans="1:7" s="7" customFormat="1" ht="63">
      <c r="A913" s="116" t="s">
        <v>1400</v>
      </c>
      <c r="B913" s="53" t="s">
        <v>955</v>
      </c>
      <c r="C913" s="32"/>
      <c r="D913" s="114"/>
      <c r="E913" s="176"/>
      <c r="F913" s="178"/>
      <c r="G913" s="169"/>
    </row>
    <row r="914" spans="1:7" s="7" customFormat="1" ht="47.25">
      <c r="A914" s="116" t="s">
        <v>1401</v>
      </c>
      <c r="B914" s="53" t="s">
        <v>699</v>
      </c>
      <c r="C914" s="32" t="s">
        <v>1221</v>
      </c>
      <c r="D914" s="114">
        <v>200</v>
      </c>
      <c r="E914" s="176">
        <f t="shared" si="29"/>
        <v>222.33333333333334</v>
      </c>
      <c r="F914" s="177">
        <f t="shared" si="30"/>
        <v>44.46666666666667</v>
      </c>
      <c r="G914" s="168">
        <v>266.8</v>
      </c>
    </row>
    <row r="915" spans="1:7" s="7" customFormat="1" ht="47.25">
      <c r="A915" s="116" t="s">
        <v>1402</v>
      </c>
      <c r="B915" s="53" t="s">
        <v>930</v>
      </c>
      <c r="C915" s="32" t="s">
        <v>1221</v>
      </c>
      <c r="D915" s="114">
        <v>350</v>
      </c>
      <c r="E915" s="176">
        <f t="shared" si="29"/>
        <v>387.1666666666667</v>
      </c>
      <c r="F915" s="177">
        <f t="shared" si="30"/>
        <v>77.43333333333334</v>
      </c>
      <c r="G915" s="168">
        <v>464.6</v>
      </c>
    </row>
    <row r="916" spans="1:7" s="7" customFormat="1" ht="47.25">
      <c r="A916" s="116" t="s">
        <v>1403</v>
      </c>
      <c r="B916" s="53" t="s">
        <v>733</v>
      </c>
      <c r="C916" s="32" t="s">
        <v>1221</v>
      </c>
      <c r="D916" s="114">
        <v>250</v>
      </c>
      <c r="E916" s="176">
        <f t="shared" si="29"/>
        <v>276.95833333333337</v>
      </c>
      <c r="F916" s="177">
        <f t="shared" si="30"/>
        <v>55.39166666666668</v>
      </c>
      <c r="G916" s="169">
        <v>332.35</v>
      </c>
    </row>
    <row r="917" spans="1:7" s="7" customFormat="1" ht="36.75" customHeight="1">
      <c r="A917" s="116" t="s">
        <v>778</v>
      </c>
      <c r="B917" s="53" t="s">
        <v>1168</v>
      </c>
      <c r="C917" s="32" t="s">
        <v>23</v>
      </c>
      <c r="D917" s="114">
        <v>105</v>
      </c>
      <c r="E917" s="176">
        <f t="shared" si="29"/>
        <v>116.91666666666669</v>
      </c>
      <c r="F917" s="177">
        <f t="shared" si="30"/>
        <v>23.38333333333334</v>
      </c>
      <c r="G917" s="168">
        <v>140.3</v>
      </c>
    </row>
    <row r="918" spans="1:7" s="7" customFormat="1" ht="31.5">
      <c r="A918" s="116" t="s">
        <v>779</v>
      </c>
      <c r="B918" s="53" t="s">
        <v>1169</v>
      </c>
      <c r="C918" s="32" t="s">
        <v>23</v>
      </c>
      <c r="D918" s="114">
        <v>210</v>
      </c>
      <c r="E918" s="176">
        <f t="shared" si="29"/>
        <v>232.875</v>
      </c>
      <c r="F918" s="177">
        <v>46.57</v>
      </c>
      <c r="G918" s="169">
        <v>279.45</v>
      </c>
    </row>
    <row r="919" spans="1:7" s="7" customFormat="1" ht="31.5">
      <c r="A919" s="116" t="s">
        <v>780</v>
      </c>
      <c r="B919" s="53" t="s">
        <v>1170</v>
      </c>
      <c r="C919" s="32" t="s">
        <v>23</v>
      </c>
      <c r="D919" s="114">
        <v>158</v>
      </c>
      <c r="E919" s="176">
        <f t="shared" si="29"/>
        <v>175.375</v>
      </c>
      <c r="F919" s="177">
        <v>35.07</v>
      </c>
      <c r="G919" s="169">
        <v>210.45</v>
      </c>
    </row>
    <row r="920" spans="1:7" s="7" customFormat="1" ht="31.5">
      <c r="A920" s="116" t="s">
        <v>781</v>
      </c>
      <c r="B920" s="53" t="s">
        <v>1171</v>
      </c>
      <c r="C920" s="32" t="s">
        <v>23</v>
      </c>
      <c r="D920" s="114">
        <v>158</v>
      </c>
      <c r="E920" s="176">
        <f t="shared" si="29"/>
        <v>175.375</v>
      </c>
      <c r="F920" s="177">
        <v>35.07</v>
      </c>
      <c r="G920" s="169">
        <v>210.45</v>
      </c>
    </row>
    <row r="921" spans="1:7" s="7" customFormat="1" ht="31.5">
      <c r="A921" s="116" t="s">
        <v>782</v>
      </c>
      <c r="B921" s="53" t="s">
        <v>25</v>
      </c>
      <c r="C921" s="32" t="s">
        <v>9</v>
      </c>
      <c r="D921" s="114">
        <v>150</v>
      </c>
      <c r="E921" s="176"/>
      <c r="F921" s="178"/>
      <c r="G921" s="169"/>
    </row>
    <row r="922" spans="1:7" s="7" customFormat="1" ht="15.75">
      <c r="A922" s="116" t="s">
        <v>1474</v>
      </c>
      <c r="B922" s="53" t="s">
        <v>699</v>
      </c>
      <c r="C922" s="32" t="s">
        <v>9</v>
      </c>
      <c r="D922" s="114"/>
      <c r="E922" s="176">
        <f aca="true" t="shared" si="31" ref="E922:E942">G922/1.2</f>
        <v>165.79166666666666</v>
      </c>
      <c r="F922" s="177">
        <f t="shared" si="30"/>
        <v>33.15833333333333</v>
      </c>
      <c r="G922" s="169">
        <v>198.95</v>
      </c>
    </row>
    <row r="923" spans="1:7" s="7" customFormat="1" ht="15.75">
      <c r="A923" s="116" t="s">
        <v>1476</v>
      </c>
      <c r="B923" s="53" t="s">
        <v>1475</v>
      </c>
      <c r="C923" s="32" t="s">
        <v>9</v>
      </c>
      <c r="D923" s="114"/>
      <c r="E923" s="176">
        <f t="shared" si="31"/>
        <v>95.83333333333334</v>
      </c>
      <c r="F923" s="177">
        <f t="shared" si="30"/>
        <v>19.166666666666668</v>
      </c>
      <c r="G923" s="168">
        <v>115</v>
      </c>
    </row>
    <row r="924" spans="1:7" s="7" customFormat="1" ht="15.75">
      <c r="A924" s="116" t="s">
        <v>783</v>
      </c>
      <c r="B924" s="53" t="s">
        <v>26</v>
      </c>
      <c r="C924" s="32" t="s">
        <v>9</v>
      </c>
      <c r="D924" s="114">
        <v>30</v>
      </c>
      <c r="E924" s="176">
        <f t="shared" si="31"/>
        <v>33.54166666666667</v>
      </c>
      <c r="F924" s="177">
        <f t="shared" si="30"/>
        <v>6.708333333333335</v>
      </c>
      <c r="G924" s="169">
        <v>40.25</v>
      </c>
    </row>
    <row r="925" spans="1:7" s="7" customFormat="1" ht="31.5">
      <c r="A925" s="116" t="s">
        <v>784</v>
      </c>
      <c r="B925" s="53" t="s">
        <v>1172</v>
      </c>
      <c r="C925" s="32" t="s">
        <v>1222</v>
      </c>
      <c r="D925" s="114">
        <v>105</v>
      </c>
      <c r="E925" s="147">
        <f t="shared" si="31"/>
        <v>116.91666666666669</v>
      </c>
      <c r="F925" s="153">
        <f t="shared" si="30"/>
        <v>23.38333333333334</v>
      </c>
      <c r="G925" s="150">
        <v>140.3</v>
      </c>
    </row>
    <row r="926" spans="1:7" s="7" customFormat="1" ht="17.25" customHeight="1">
      <c r="A926" s="116" t="s">
        <v>785</v>
      </c>
      <c r="B926" s="53" t="s">
        <v>27</v>
      </c>
      <c r="C926" s="32" t="s">
        <v>9</v>
      </c>
      <c r="D926" s="114">
        <v>105</v>
      </c>
      <c r="E926" s="147">
        <f t="shared" si="31"/>
        <v>116.91666666666669</v>
      </c>
      <c r="F926" s="153">
        <f t="shared" si="30"/>
        <v>23.38333333333334</v>
      </c>
      <c r="G926" s="150">
        <v>140.3</v>
      </c>
    </row>
    <row r="927" spans="1:7" s="7" customFormat="1" ht="22.5" customHeight="1">
      <c r="A927" s="116" t="s">
        <v>786</v>
      </c>
      <c r="B927" s="55" t="s">
        <v>1173</v>
      </c>
      <c r="C927" s="32" t="s">
        <v>9</v>
      </c>
      <c r="D927" s="114">
        <v>30</v>
      </c>
      <c r="E927" s="147">
        <f t="shared" si="31"/>
        <v>33.54166666666667</v>
      </c>
      <c r="F927" s="153">
        <f t="shared" si="30"/>
        <v>6.708333333333335</v>
      </c>
      <c r="G927" s="148">
        <v>40.25</v>
      </c>
    </row>
    <row r="928" spans="1:7" s="7" customFormat="1" ht="17.25" customHeight="1">
      <c r="A928" s="116" t="s">
        <v>787</v>
      </c>
      <c r="B928" s="53" t="s">
        <v>1174</v>
      </c>
      <c r="C928" s="32"/>
      <c r="D928" s="114"/>
      <c r="E928" s="147"/>
      <c r="F928" s="149"/>
      <c r="G928" s="148"/>
    </row>
    <row r="929" spans="1:7" s="7" customFormat="1" ht="22.5" customHeight="1">
      <c r="A929" s="116" t="s">
        <v>1119</v>
      </c>
      <c r="B929" s="57" t="s">
        <v>1175</v>
      </c>
      <c r="C929" s="32" t="s">
        <v>9</v>
      </c>
      <c r="D929" s="114">
        <v>625</v>
      </c>
      <c r="E929" s="147">
        <f t="shared" si="31"/>
        <v>692.8750000000001</v>
      </c>
      <c r="F929" s="153">
        <v>138.57</v>
      </c>
      <c r="G929" s="148">
        <v>831.45</v>
      </c>
    </row>
    <row r="930" spans="1:7" s="6" customFormat="1" ht="19.5" customHeight="1">
      <c r="A930" s="116" t="s">
        <v>1120</v>
      </c>
      <c r="B930" s="57" t="s">
        <v>1176</v>
      </c>
      <c r="C930" s="32" t="s">
        <v>9</v>
      </c>
      <c r="D930" s="114">
        <v>735</v>
      </c>
      <c r="E930" s="147">
        <f t="shared" si="31"/>
        <v>816.5</v>
      </c>
      <c r="F930" s="153">
        <f t="shared" si="30"/>
        <v>163.3</v>
      </c>
      <c r="G930" s="153">
        <v>979.8</v>
      </c>
    </row>
    <row r="931" spans="1:7" s="6" customFormat="1" ht="16.5" customHeight="1">
      <c r="A931" s="116" t="s">
        <v>1404</v>
      </c>
      <c r="B931" s="57" t="s">
        <v>1177</v>
      </c>
      <c r="C931" s="32" t="s">
        <v>9</v>
      </c>
      <c r="D931" s="114">
        <v>945</v>
      </c>
      <c r="E931" s="147">
        <f t="shared" si="31"/>
        <v>1048.4166666666667</v>
      </c>
      <c r="F931" s="153">
        <f t="shared" si="30"/>
        <v>209.68333333333337</v>
      </c>
      <c r="G931" s="153">
        <v>1258.1</v>
      </c>
    </row>
    <row r="932" spans="1:7" s="6" customFormat="1" ht="16.5" customHeight="1">
      <c r="A932" s="116" t="s">
        <v>788</v>
      </c>
      <c r="B932" s="57" t="s">
        <v>1178</v>
      </c>
      <c r="C932" s="32"/>
      <c r="D932" s="114"/>
      <c r="E932" s="147"/>
      <c r="F932" s="149"/>
      <c r="G932" s="149"/>
    </row>
    <row r="933" spans="1:7" s="6" customFormat="1" ht="16.5" customHeight="1">
      <c r="A933" s="116" t="s">
        <v>1054</v>
      </c>
      <c r="B933" s="57" t="s">
        <v>1179</v>
      </c>
      <c r="C933" s="32" t="s">
        <v>9</v>
      </c>
      <c r="D933" s="114">
        <v>1000</v>
      </c>
      <c r="E933" s="147">
        <f t="shared" si="31"/>
        <v>1109.75</v>
      </c>
      <c r="F933" s="149">
        <f t="shared" si="30"/>
        <v>221.95000000000002</v>
      </c>
      <c r="G933" s="153">
        <v>1331.7</v>
      </c>
    </row>
    <row r="934" spans="1:7" s="6" customFormat="1" ht="16.5" customHeight="1">
      <c r="A934" s="116" t="s">
        <v>1055</v>
      </c>
      <c r="B934" s="57" t="s">
        <v>1180</v>
      </c>
      <c r="C934" s="32" t="s">
        <v>9</v>
      </c>
      <c r="D934" s="114">
        <v>1500</v>
      </c>
      <c r="E934" s="147">
        <f t="shared" si="31"/>
        <v>1664.625</v>
      </c>
      <c r="F934" s="153">
        <v>332.92</v>
      </c>
      <c r="G934" s="149">
        <v>1997.55</v>
      </c>
    </row>
    <row r="935" spans="1:7" s="6" customFormat="1" ht="16.5" customHeight="1">
      <c r="A935" s="116" t="s">
        <v>1405</v>
      </c>
      <c r="B935" s="57" t="s">
        <v>1181</v>
      </c>
      <c r="C935" s="32" t="s">
        <v>9</v>
      </c>
      <c r="D935" s="114">
        <v>1800</v>
      </c>
      <c r="E935" s="147">
        <f t="shared" si="31"/>
        <v>1997.1666666666667</v>
      </c>
      <c r="F935" s="153">
        <f t="shared" si="30"/>
        <v>399.4333333333334</v>
      </c>
      <c r="G935" s="153">
        <v>2396.6</v>
      </c>
    </row>
    <row r="936" spans="1:7" s="6" customFormat="1" ht="19.5" customHeight="1">
      <c r="A936" s="116" t="s">
        <v>1406</v>
      </c>
      <c r="B936" s="57" t="s">
        <v>1182</v>
      </c>
      <c r="C936" s="32" t="s">
        <v>9</v>
      </c>
      <c r="D936" s="114">
        <v>625</v>
      </c>
      <c r="E936" s="147">
        <f t="shared" si="31"/>
        <v>692.8750000000001</v>
      </c>
      <c r="F936" s="153">
        <v>138.57</v>
      </c>
      <c r="G936" s="149">
        <v>831.45</v>
      </c>
    </row>
    <row r="937" spans="1:7" s="6" customFormat="1" ht="17.25" customHeight="1">
      <c r="A937" s="116" t="s">
        <v>789</v>
      </c>
      <c r="B937" s="57" t="s">
        <v>907</v>
      </c>
      <c r="C937" s="32" t="s">
        <v>9</v>
      </c>
      <c r="D937" s="114">
        <v>525</v>
      </c>
      <c r="E937" s="147">
        <f t="shared" si="31"/>
        <v>582.6666666666667</v>
      </c>
      <c r="F937" s="153">
        <f t="shared" si="30"/>
        <v>116.53333333333336</v>
      </c>
      <c r="G937" s="153">
        <v>699.2</v>
      </c>
    </row>
    <row r="938" spans="1:7" s="6" customFormat="1" ht="21.75" customHeight="1">
      <c r="A938" s="116" t="s">
        <v>790</v>
      </c>
      <c r="B938" s="53" t="s">
        <v>1183</v>
      </c>
      <c r="C938" s="32"/>
      <c r="D938" s="114"/>
      <c r="E938" s="147"/>
      <c r="F938" s="153"/>
      <c r="G938" s="149"/>
    </row>
    <row r="939" spans="1:7" s="7" customFormat="1" ht="12.75" customHeight="1">
      <c r="A939" s="116" t="s">
        <v>1121</v>
      </c>
      <c r="B939" s="57" t="s">
        <v>1184</v>
      </c>
      <c r="C939" s="32" t="s">
        <v>9</v>
      </c>
      <c r="D939" s="114">
        <v>250</v>
      </c>
      <c r="E939" s="147">
        <f t="shared" si="31"/>
        <v>276.95833333333337</v>
      </c>
      <c r="F939" s="153">
        <f t="shared" si="30"/>
        <v>55.39166666666668</v>
      </c>
      <c r="G939" s="148">
        <v>332.35</v>
      </c>
    </row>
    <row r="940" spans="1:7" s="5" customFormat="1" ht="15.75" customHeight="1">
      <c r="A940" s="116" t="s">
        <v>1122</v>
      </c>
      <c r="B940" s="57" t="s">
        <v>1176</v>
      </c>
      <c r="C940" s="32" t="s">
        <v>9</v>
      </c>
      <c r="D940" s="100">
        <v>350</v>
      </c>
      <c r="E940" s="147">
        <f t="shared" si="31"/>
        <v>387.1666666666667</v>
      </c>
      <c r="F940" s="153">
        <f t="shared" si="30"/>
        <v>77.43333333333334</v>
      </c>
      <c r="G940" s="150">
        <v>464.6</v>
      </c>
    </row>
    <row r="941" spans="1:7" s="5" customFormat="1" ht="17.25" customHeight="1">
      <c r="A941" s="116" t="s">
        <v>1407</v>
      </c>
      <c r="B941" s="57" t="s">
        <v>1177</v>
      </c>
      <c r="C941" s="32" t="s">
        <v>9</v>
      </c>
      <c r="D941" s="100">
        <v>800</v>
      </c>
      <c r="E941" s="147">
        <f t="shared" si="31"/>
        <v>887.4166666666667</v>
      </c>
      <c r="F941" s="153">
        <f t="shared" si="30"/>
        <v>177.48333333333335</v>
      </c>
      <c r="G941" s="150">
        <v>1064.9</v>
      </c>
    </row>
    <row r="942" spans="1:7" s="5" customFormat="1" ht="15" customHeight="1">
      <c r="A942" s="116" t="s">
        <v>791</v>
      </c>
      <c r="B942" s="57" t="s">
        <v>1185</v>
      </c>
      <c r="C942" s="32" t="s">
        <v>9</v>
      </c>
      <c r="D942" s="100">
        <v>300</v>
      </c>
      <c r="E942" s="147">
        <f t="shared" si="31"/>
        <v>333.5</v>
      </c>
      <c r="F942" s="153">
        <f t="shared" si="30"/>
        <v>66.7</v>
      </c>
      <c r="G942" s="175">
        <v>400.2</v>
      </c>
    </row>
    <row r="943" spans="1:7" s="5" customFormat="1" ht="29.25" customHeight="1">
      <c r="A943" s="116" t="s">
        <v>792</v>
      </c>
      <c r="B943" s="53" t="s">
        <v>1186</v>
      </c>
      <c r="C943" s="32"/>
      <c r="D943" s="100"/>
      <c r="E943" s="142"/>
      <c r="F943" s="142"/>
      <c r="G943" s="142"/>
    </row>
    <row r="944" spans="1:7" s="5" customFormat="1" ht="19.5" customHeight="1" hidden="1">
      <c r="A944" s="116" t="s">
        <v>1130</v>
      </c>
      <c r="B944" s="57" t="s">
        <v>90</v>
      </c>
      <c r="C944" s="32" t="s">
        <v>9</v>
      </c>
      <c r="D944" s="100">
        <v>368</v>
      </c>
      <c r="E944" s="136"/>
      <c r="F944" s="127"/>
      <c r="G944" s="166"/>
    </row>
    <row r="945" spans="1:7" s="5" customFormat="1" ht="19.5" customHeight="1" hidden="1">
      <c r="A945" s="116" t="s">
        <v>1131</v>
      </c>
      <c r="B945" s="57" t="s">
        <v>91</v>
      </c>
      <c r="C945" s="32" t="s">
        <v>9</v>
      </c>
      <c r="D945" s="100">
        <v>380</v>
      </c>
      <c r="E945" s="137"/>
      <c r="F945" s="127"/>
      <c r="G945" s="166"/>
    </row>
    <row r="946" spans="1:7" s="5" customFormat="1" ht="31.5" customHeight="1" hidden="1">
      <c r="A946" s="116" t="s">
        <v>1132</v>
      </c>
      <c r="B946" s="57" t="s">
        <v>92</v>
      </c>
      <c r="C946" s="32" t="s">
        <v>9</v>
      </c>
      <c r="D946" s="100">
        <v>420</v>
      </c>
      <c r="E946" s="376"/>
      <c r="F946" s="376"/>
      <c r="G946" s="377"/>
    </row>
    <row r="947" spans="1:7" s="5" customFormat="1" ht="36.75" customHeight="1" hidden="1">
      <c r="A947" s="116" t="s">
        <v>1133</v>
      </c>
      <c r="B947" s="57" t="s">
        <v>93</v>
      </c>
      <c r="C947" s="32" t="s">
        <v>9</v>
      </c>
      <c r="D947" s="100">
        <v>525</v>
      </c>
      <c r="E947" s="376"/>
      <c r="F947" s="376"/>
      <c r="G947" s="377"/>
    </row>
    <row r="948" spans="1:7" s="5" customFormat="1" ht="48.75" customHeight="1" hidden="1">
      <c r="A948" s="116" t="s">
        <v>1134</v>
      </c>
      <c r="B948" s="57" t="s">
        <v>94</v>
      </c>
      <c r="C948" s="32" t="s">
        <v>9</v>
      </c>
      <c r="D948" s="100">
        <v>625</v>
      </c>
      <c r="E948" s="136"/>
      <c r="F948" s="127"/>
      <c r="G948" s="166"/>
    </row>
    <row r="949" spans="1:7" s="5" customFormat="1" ht="18.75" customHeight="1" hidden="1">
      <c r="A949" s="116" t="s">
        <v>1135</v>
      </c>
      <c r="B949" s="57" t="s">
        <v>95</v>
      </c>
      <c r="C949" s="32" t="s">
        <v>9</v>
      </c>
      <c r="D949" s="100">
        <v>725</v>
      </c>
      <c r="E949" s="136"/>
      <c r="F949" s="127"/>
      <c r="G949" s="166"/>
    </row>
    <row r="950" spans="1:7" s="5" customFormat="1" ht="17.25" customHeight="1" hidden="1">
      <c r="A950" s="116" t="s">
        <v>1136</v>
      </c>
      <c r="B950" s="57" t="s">
        <v>96</v>
      </c>
      <c r="C950" s="32" t="s">
        <v>9</v>
      </c>
      <c r="D950" s="100">
        <v>825</v>
      </c>
      <c r="E950" s="136"/>
      <c r="F950" s="127"/>
      <c r="G950" s="166"/>
    </row>
    <row r="951" spans="1:7" s="5" customFormat="1" ht="18.75" customHeight="1" hidden="1">
      <c r="A951" s="116" t="s">
        <v>1137</v>
      </c>
      <c r="B951" s="57" t="s">
        <v>97</v>
      </c>
      <c r="C951" s="32" t="s">
        <v>9</v>
      </c>
      <c r="D951" s="100">
        <v>925</v>
      </c>
      <c r="E951" s="136"/>
      <c r="F951" s="127"/>
      <c r="G951" s="166"/>
    </row>
    <row r="952" spans="1:7" s="5" customFormat="1" ht="33.75" customHeight="1" hidden="1">
      <c r="A952" s="116" t="s">
        <v>1138</v>
      </c>
      <c r="B952" s="57" t="s">
        <v>98</v>
      </c>
      <c r="C952" s="32" t="s">
        <v>9</v>
      </c>
      <c r="D952" s="100">
        <v>1025</v>
      </c>
      <c r="E952" s="376"/>
      <c r="F952" s="376"/>
      <c r="G952" s="377"/>
    </row>
    <row r="953" spans="1:7" s="5" customFormat="1" ht="18" customHeight="1" hidden="1">
      <c r="A953" s="116" t="s">
        <v>1139</v>
      </c>
      <c r="B953" s="57" t="s">
        <v>99</v>
      </c>
      <c r="C953" s="32" t="s">
        <v>9</v>
      </c>
      <c r="D953" s="100">
        <v>1125</v>
      </c>
      <c r="E953" s="136"/>
      <c r="F953" s="128"/>
      <c r="G953" s="167"/>
    </row>
    <row r="954" spans="1:7" s="5" customFormat="1" ht="48" customHeight="1" hidden="1">
      <c r="A954" s="116" t="s">
        <v>1140</v>
      </c>
      <c r="B954" s="57" t="s">
        <v>100</v>
      </c>
      <c r="C954" s="32" t="s">
        <v>9</v>
      </c>
      <c r="D954" s="100">
        <v>1200</v>
      </c>
      <c r="E954" s="136"/>
      <c r="F954" s="128"/>
      <c r="G954" s="167"/>
    </row>
    <row r="955" spans="1:7" s="5" customFormat="1" ht="48.75" customHeight="1" hidden="1">
      <c r="A955" s="116" t="s">
        <v>1141</v>
      </c>
      <c r="B955" s="57" t="s">
        <v>1187</v>
      </c>
      <c r="C955" s="32" t="s">
        <v>9</v>
      </c>
      <c r="D955" s="100">
        <v>1225</v>
      </c>
      <c r="E955" s="136"/>
      <c r="F955" s="128"/>
      <c r="G955" s="167"/>
    </row>
    <row r="956" spans="1:7" s="5" customFormat="1" ht="17.25" customHeight="1">
      <c r="A956" s="116" t="s">
        <v>1123</v>
      </c>
      <c r="B956" s="57" t="s">
        <v>90</v>
      </c>
      <c r="C956" s="32" t="s">
        <v>9</v>
      </c>
      <c r="D956" s="114">
        <v>368</v>
      </c>
      <c r="E956" s="171">
        <f>G956/1.2</f>
        <v>407.2916666666667</v>
      </c>
      <c r="F956" s="171">
        <f>E956*0.2</f>
        <v>81.45833333333334</v>
      </c>
      <c r="G956" s="172">
        <v>488.75</v>
      </c>
    </row>
    <row r="957" spans="1:7" s="5" customFormat="1" ht="18.75" customHeight="1">
      <c r="A957" s="116" t="s">
        <v>1124</v>
      </c>
      <c r="B957" s="57" t="s">
        <v>91</v>
      </c>
      <c r="C957" s="32" t="s">
        <v>9</v>
      </c>
      <c r="D957" s="114">
        <v>380</v>
      </c>
      <c r="E957" s="171">
        <f aca="true" t="shared" si="32" ref="E957:E982">G957/1.2</f>
        <v>421.6666666666667</v>
      </c>
      <c r="F957" s="171">
        <f aca="true" t="shared" si="33" ref="F957:F981">E957*0.2</f>
        <v>84.33333333333334</v>
      </c>
      <c r="G957" s="171">
        <v>506</v>
      </c>
    </row>
    <row r="958" spans="1:7" s="5" customFormat="1" ht="19.5" customHeight="1">
      <c r="A958" s="116" t="s">
        <v>1125</v>
      </c>
      <c r="B958" s="57" t="s">
        <v>92</v>
      </c>
      <c r="C958" s="32" t="s">
        <v>9</v>
      </c>
      <c r="D958" s="114">
        <v>420</v>
      </c>
      <c r="E958" s="171">
        <f t="shared" si="32"/>
        <v>465.75</v>
      </c>
      <c r="F958" s="172">
        <f t="shared" si="33"/>
        <v>93.15</v>
      </c>
      <c r="G958" s="171">
        <v>558.9</v>
      </c>
    </row>
    <row r="959" spans="1:7" s="5" customFormat="1" ht="15.75" customHeight="1">
      <c r="A959" s="116" t="s">
        <v>1408</v>
      </c>
      <c r="B959" s="57" t="s">
        <v>93</v>
      </c>
      <c r="C959" s="32" t="s">
        <v>9</v>
      </c>
      <c r="D959" s="114">
        <v>525</v>
      </c>
      <c r="E959" s="171">
        <f t="shared" si="32"/>
        <v>582.6666666666667</v>
      </c>
      <c r="F959" s="171">
        <f t="shared" si="33"/>
        <v>116.53333333333336</v>
      </c>
      <c r="G959" s="171">
        <v>699.2</v>
      </c>
    </row>
    <row r="960" spans="1:7" s="5" customFormat="1" ht="15.75" customHeight="1">
      <c r="A960" s="116" t="s">
        <v>1409</v>
      </c>
      <c r="B960" s="57" t="s">
        <v>94</v>
      </c>
      <c r="C960" s="32" t="s">
        <v>9</v>
      </c>
      <c r="D960" s="114">
        <v>625</v>
      </c>
      <c r="E960" s="171">
        <f t="shared" si="32"/>
        <v>692.8750000000001</v>
      </c>
      <c r="F960" s="171">
        <v>138.57</v>
      </c>
      <c r="G960" s="172">
        <v>831.45</v>
      </c>
    </row>
    <row r="961" spans="1:7" s="5" customFormat="1" ht="15.75" customHeight="1">
      <c r="A961" s="116" t="s">
        <v>1410</v>
      </c>
      <c r="B961" s="57" t="s">
        <v>95</v>
      </c>
      <c r="C961" s="32" t="s">
        <v>9</v>
      </c>
      <c r="D961" s="114">
        <v>725</v>
      </c>
      <c r="E961" s="171">
        <f t="shared" si="32"/>
        <v>804.0416666666667</v>
      </c>
      <c r="F961" s="171">
        <f t="shared" si="33"/>
        <v>160.80833333333337</v>
      </c>
      <c r="G961" s="172">
        <v>964.85</v>
      </c>
    </row>
    <row r="962" spans="1:7" s="5" customFormat="1" ht="16.5" customHeight="1">
      <c r="A962" s="116" t="s">
        <v>1411</v>
      </c>
      <c r="B962" s="57" t="s">
        <v>96</v>
      </c>
      <c r="C962" s="32" t="s">
        <v>9</v>
      </c>
      <c r="D962" s="114">
        <v>825</v>
      </c>
      <c r="E962" s="171">
        <f t="shared" si="32"/>
        <v>914.25</v>
      </c>
      <c r="F962" s="172">
        <f t="shared" si="33"/>
        <v>182.85000000000002</v>
      </c>
      <c r="G962" s="171">
        <v>1097.1</v>
      </c>
    </row>
    <row r="963" spans="1:7" s="5" customFormat="1" ht="14.25" customHeight="1">
      <c r="A963" s="116" t="s">
        <v>1412</v>
      </c>
      <c r="B963" s="57" t="s">
        <v>97</v>
      </c>
      <c r="C963" s="32" t="s">
        <v>9</v>
      </c>
      <c r="D963" s="114">
        <v>925</v>
      </c>
      <c r="E963" s="171">
        <f t="shared" si="32"/>
        <v>1026.3750000000002</v>
      </c>
      <c r="F963" s="171">
        <v>205.27</v>
      </c>
      <c r="G963" s="172">
        <v>1231.65</v>
      </c>
    </row>
    <row r="964" spans="1:7" s="5" customFormat="1" ht="13.5" customHeight="1">
      <c r="A964" s="116" t="s">
        <v>1413</v>
      </c>
      <c r="B964" s="57" t="s">
        <v>98</v>
      </c>
      <c r="C964" s="32" t="s">
        <v>9</v>
      </c>
      <c r="D964" s="114">
        <v>1025</v>
      </c>
      <c r="E964" s="171">
        <f t="shared" si="32"/>
        <v>1137.5416666666667</v>
      </c>
      <c r="F964" s="171">
        <f t="shared" si="33"/>
        <v>227.50833333333335</v>
      </c>
      <c r="G964" s="172">
        <v>1365.05</v>
      </c>
    </row>
    <row r="965" spans="1:7" s="5" customFormat="1" ht="16.5" customHeight="1">
      <c r="A965" s="116" t="s">
        <v>1414</v>
      </c>
      <c r="B965" s="57" t="s">
        <v>99</v>
      </c>
      <c r="C965" s="32" t="s">
        <v>9</v>
      </c>
      <c r="D965" s="114">
        <v>1125</v>
      </c>
      <c r="E965" s="171">
        <f t="shared" si="32"/>
        <v>1247.75</v>
      </c>
      <c r="F965" s="172">
        <f t="shared" si="33"/>
        <v>249.55</v>
      </c>
      <c r="G965" s="171">
        <v>1497.3</v>
      </c>
    </row>
    <row r="966" spans="1:7" s="5" customFormat="1" ht="15" customHeight="1">
      <c r="A966" s="116" t="s">
        <v>1415</v>
      </c>
      <c r="B966" s="57" t="s">
        <v>100</v>
      </c>
      <c r="C966" s="32" t="s">
        <v>9</v>
      </c>
      <c r="D966" s="114">
        <v>1200</v>
      </c>
      <c r="E966" s="171">
        <f t="shared" si="32"/>
        <v>1331.125</v>
      </c>
      <c r="F966" s="171">
        <v>266.22</v>
      </c>
      <c r="G966" s="172">
        <v>1597.35</v>
      </c>
    </row>
    <row r="967" spans="1:7" s="5" customFormat="1" ht="16.5" customHeight="1">
      <c r="A967" s="116" t="s">
        <v>1416</v>
      </c>
      <c r="B967" s="57" t="s">
        <v>1187</v>
      </c>
      <c r="C967" s="32" t="s">
        <v>9</v>
      </c>
      <c r="D967" s="114">
        <v>1225</v>
      </c>
      <c r="E967" s="171">
        <f t="shared" si="32"/>
        <v>1358.9166666666667</v>
      </c>
      <c r="F967" s="171">
        <f t="shared" si="33"/>
        <v>271.78333333333336</v>
      </c>
      <c r="G967" s="171">
        <v>1630.7</v>
      </c>
    </row>
    <row r="968" spans="1:7" s="5" customFormat="1" ht="19.5" customHeight="1">
      <c r="A968" s="116" t="s">
        <v>793</v>
      </c>
      <c r="B968" s="53" t="s">
        <v>993</v>
      </c>
      <c r="C968" s="32"/>
      <c r="D968" s="100"/>
      <c r="E968" s="171"/>
      <c r="F968" s="172"/>
      <c r="G968" s="148"/>
    </row>
    <row r="969" spans="1:7" s="5" customFormat="1" ht="15" customHeight="1">
      <c r="A969" s="116" t="s">
        <v>1417</v>
      </c>
      <c r="B969" s="53" t="s">
        <v>1188</v>
      </c>
      <c r="C969" s="32" t="s">
        <v>15</v>
      </c>
      <c r="D969" s="100">
        <v>1575</v>
      </c>
      <c r="E969" s="171">
        <f t="shared" si="32"/>
        <v>1748</v>
      </c>
      <c r="F969" s="171">
        <f t="shared" si="33"/>
        <v>349.6</v>
      </c>
      <c r="G969" s="150">
        <v>2097.6</v>
      </c>
    </row>
    <row r="970" spans="1:7" s="5" customFormat="1" ht="15.75" customHeight="1">
      <c r="A970" s="116" t="s">
        <v>1418</v>
      </c>
      <c r="B970" s="53" t="s">
        <v>1189</v>
      </c>
      <c r="C970" s="32" t="s">
        <v>15</v>
      </c>
      <c r="D970" s="100">
        <v>788</v>
      </c>
      <c r="E970" s="171">
        <f t="shared" si="32"/>
        <v>873.0416666666667</v>
      </c>
      <c r="F970" s="171">
        <f t="shared" si="33"/>
        <v>174.60833333333335</v>
      </c>
      <c r="G970" s="148">
        <v>1047.65</v>
      </c>
    </row>
    <row r="971" spans="1:7" s="5" customFormat="1" ht="15" customHeight="1">
      <c r="A971" s="116" t="s">
        <v>1419</v>
      </c>
      <c r="B971" s="53" t="s">
        <v>1190</v>
      </c>
      <c r="C971" s="32" t="s">
        <v>15</v>
      </c>
      <c r="D971" s="100">
        <v>525</v>
      </c>
      <c r="E971" s="171">
        <f t="shared" si="32"/>
        <v>582.6666666666667</v>
      </c>
      <c r="F971" s="171">
        <f t="shared" si="33"/>
        <v>116.53333333333336</v>
      </c>
      <c r="G971" s="150">
        <v>699.2</v>
      </c>
    </row>
    <row r="972" spans="1:7" s="5" customFormat="1" ht="17.25" customHeight="1">
      <c r="A972" s="116" t="s">
        <v>1420</v>
      </c>
      <c r="B972" s="53" t="s">
        <v>1191</v>
      </c>
      <c r="C972" s="32" t="s">
        <v>15</v>
      </c>
      <c r="D972" s="100">
        <v>105</v>
      </c>
      <c r="E972" s="171">
        <f t="shared" si="32"/>
        <v>115.95833333333334</v>
      </c>
      <c r="F972" s="171">
        <f t="shared" si="33"/>
        <v>23.19166666666667</v>
      </c>
      <c r="G972" s="148">
        <v>139.15</v>
      </c>
    </row>
    <row r="973" spans="1:7" s="5" customFormat="1" ht="18" customHeight="1">
      <c r="A973" s="116" t="s">
        <v>1421</v>
      </c>
      <c r="B973" s="53" t="s">
        <v>994</v>
      </c>
      <c r="C973" s="32" t="s">
        <v>15</v>
      </c>
      <c r="D973" s="100">
        <v>158</v>
      </c>
      <c r="E973" s="171">
        <f t="shared" si="32"/>
        <v>175.375</v>
      </c>
      <c r="F973" s="171">
        <v>35.07</v>
      </c>
      <c r="G973" s="148">
        <v>210.45</v>
      </c>
    </row>
    <row r="974" spans="1:7" s="5" customFormat="1" ht="30" customHeight="1">
      <c r="A974" s="116" t="s">
        <v>794</v>
      </c>
      <c r="B974" s="53" t="s">
        <v>1192</v>
      </c>
      <c r="C974" s="32" t="s">
        <v>9</v>
      </c>
      <c r="D974" s="100">
        <v>263</v>
      </c>
      <c r="E974" s="171">
        <f>G974/1.2</f>
        <v>292.2916666666667</v>
      </c>
      <c r="F974" s="171">
        <f t="shared" si="33"/>
        <v>58.45833333333334</v>
      </c>
      <c r="G974" s="173">
        <v>350.75</v>
      </c>
    </row>
    <row r="975" spans="1:7" s="5" customFormat="1" ht="37.5" customHeight="1">
      <c r="A975" s="116" t="s">
        <v>795</v>
      </c>
      <c r="B975" s="53" t="s">
        <v>1193</v>
      </c>
      <c r="C975" s="32" t="s">
        <v>15</v>
      </c>
      <c r="D975" s="100">
        <v>2100</v>
      </c>
      <c r="E975" s="171">
        <f t="shared" si="32"/>
        <v>2329.7083333333335</v>
      </c>
      <c r="F975" s="171">
        <f>E975*0.2</f>
        <v>465.9416666666667</v>
      </c>
      <c r="G975" s="173">
        <v>2795.65</v>
      </c>
    </row>
    <row r="976" spans="1:8" s="5" customFormat="1" ht="184.5" customHeight="1">
      <c r="A976" s="115" t="s">
        <v>796</v>
      </c>
      <c r="B976" s="53" t="s">
        <v>1194</v>
      </c>
      <c r="C976" s="32" t="s">
        <v>1223</v>
      </c>
      <c r="D976" s="100">
        <v>363</v>
      </c>
      <c r="E976" s="171">
        <f t="shared" si="32"/>
        <v>402.5</v>
      </c>
      <c r="F976" s="171">
        <f t="shared" si="33"/>
        <v>80.5</v>
      </c>
      <c r="G976" s="174">
        <v>483</v>
      </c>
      <c r="H976" s="8"/>
    </row>
    <row r="977" spans="1:7" s="5" customFormat="1" ht="57" customHeight="1">
      <c r="A977" s="115" t="s">
        <v>1126</v>
      </c>
      <c r="B977" s="53" t="s">
        <v>1477</v>
      </c>
      <c r="C977" s="32" t="s">
        <v>1223</v>
      </c>
      <c r="D977" s="100">
        <v>158</v>
      </c>
      <c r="E977" s="171">
        <f t="shared" si="32"/>
        <v>175.375</v>
      </c>
      <c r="F977" s="171">
        <v>35.07</v>
      </c>
      <c r="G977" s="148">
        <v>210.45</v>
      </c>
    </row>
    <row r="978" spans="1:7" s="5" customFormat="1" ht="45.75" customHeight="1">
      <c r="A978" s="115" t="s">
        <v>1127</v>
      </c>
      <c r="B978" s="53" t="s">
        <v>1478</v>
      </c>
      <c r="C978" s="32" t="s">
        <v>1223</v>
      </c>
      <c r="D978" s="100">
        <v>158</v>
      </c>
      <c r="E978" s="171">
        <f t="shared" si="32"/>
        <v>175.375</v>
      </c>
      <c r="F978" s="171">
        <v>35.07</v>
      </c>
      <c r="G978" s="148">
        <v>210.45</v>
      </c>
    </row>
    <row r="979" spans="1:7" s="5" customFormat="1" ht="63.75" customHeight="1">
      <c r="A979" s="115" t="s">
        <v>797</v>
      </c>
      <c r="B979" s="53" t="s">
        <v>1236</v>
      </c>
      <c r="C979" s="32" t="s">
        <v>9</v>
      </c>
      <c r="D979" s="100"/>
      <c r="E979" s="171">
        <f t="shared" si="32"/>
        <v>276.95833333333337</v>
      </c>
      <c r="F979" s="171">
        <f t="shared" si="33"/>
        <v>55.39166666666668</v>
      </c>
      <c r="G979" s="148">
        <v>332.35</v>
      </c>
    </row>
    <row r="980" spans="1:7" s="5" customFormat="1" ht="156" customHeight="1">
      <c r="A980" s="116" t="s">
        <v>798</v>
      </c>
      <c r="B980" s="53" t="s">
        <v>1195</v>
      </c>
      <c r="C980" s="32" t="s">
        <v>1224</v>
      </c>
      <c r="D980" s="100">
        <v>363</v>
      </c>
      <c r="E980" s="171">
        <f t="shared" si="32"/>
        <v>402.5</v>
      </c>
      <c r="F980" s="172">
        <f>E980*0.2</f>
        <v>80.5</v>
      </c>
      <c r="G980" s="150">
        <v>483</v>
      </c>
    </row>
    <row r="981" spans="1:7" s="5" customFormat="1" ht="66" customHeight="1">
      <c r="A981" s="116" t="s">
        <v>1422</v>
      </c>
      <c r="B981" s="53" t="s">
        <v>1479</v>
      </c>
      <c r="C981" s="32" t="s">
        <v>1224</v>
      </c>
      <c r="D981" s="100">
        <v>158</v>
      </c>
      <c r="E981" s="171">
        <f t="shared" si="32"/>
        <v>175.375</v>
      </c>
      <c r="F981" s="172">
        <f t="shared" si="33"/>
        <v>35.075</v>
      </c>
      <c r="G981" s="148">
        <v>210.45</v>
      </c>
    </row>
    <row r="982" spans="1:7" s="5" customFormat="1" ht="64.5" customHeight="1">
      <c r="A982" s="119" t="s">
        <v>1423</v>
      </c>
      <c r="B982" s="53" t="s">
        <v>1480</v>
      </c>
      <c r="C982" s="63" t="s">
        <v>1224</v>
      </c>
      <c r="D982" s="107">
        <v>158</v>
      </c>
      <c r="E982" s="171">
        <f t="shared" si="32"/>
        <v>175.375</v>
      </c>
      <c r="F982" s="171">
        <v>35.07</v>
      </c>
      <c r="G982" s="148">
        <v>210.45</v>
      </c>
    </row>
    <row r="983" spans="1:7" s="5" customFormat="1" ht="96.75" customHeight="1" hidden="1">
      <c r="A983" s="119" t="s">
        <v>861</v>
      </c>
      <c r="B983" s="59" t="s">
        <v>1196</v>
      </c>
      <c r="C983" s="63"/>
      <c r="D983" s="107"/>
      <c r="E983" s="135"/>
      <c r="F983" s="127"/>
      <c r="G983" s="127"/>
    </row>
    <row r="984" spans="1:7" s="5" customFormat="1" ht="96.75" customHeight="1" hidden="1">
      <c r="A984" s="116" t="s">
        <v>1142</v>
      </c>
      <c r="B984" s="53" t="s">
        <v>1197</v>
      </c>
      <c r="C984" s="32" t="s">
        <v>15</v>
      </c>
      <c r="D984" s="107">
        <v>152</v>
      </c>
      <c r="E984" s="372"/>
      <c r="F984" s="372"/>
      <c r="G984" s="372"/>
    </row>
    <row r="985" spans="1:7" s="5" customFormat="1" ht="49.5" customHeight="1" hidden="1">
      <c r="A985" s="116" t="s">
        <v>1143</v>
      </c>
      <c r="B985" s="53" t="s">
        <v>1198</v>
      </c>
      <c r="C985" s="32" t="s">
        <v>15</v>
      </c>
      <c r="D985" s="107">
        <v>53</v>
      </c>
      <c r="E985" s="135"/>
      <c r="F985" s="127"/>
      <c r="G985" s="127"/>
    </row>
    <row r="986" spans="1:7" s="5" customFormat="1" ht="68.25" customHeight="1" hidden="1">
      <c r="A986" s="116" t="s">
        <v>892</v>
      </c>
      <c r="B986" s="59" t="s">
        <v>1199</v>
      </c>
      <c r="C986" s="32" t="s">
        <v>15</v>
      </c>
      <c r="D986" s="107" t="s">
        <v>1228</v>
      </c>
      <c r="E986" s="130"/>
      <c r="F986" s="127"/>
      <c r="G986" s="127"/>
    </row>
    <row r="987" spans="1:7" s="5" customFormat="1" ht="79.5" customHeight="1" hidden="1">
      <c r="A987" s="116" t="s">
        <v>893</v>
      </c>
      <c r="B987" s="59" t="s">
        <v>940</v>
      </c>
      <c r="C987" s="64" t="s">
        <v>101</v>
      </c>
      <c r="D987" s="107">
        <v>105</v>
      </c>
      <c r="E987" s="130"/>
      <c r="F987" s="127"/>
      <c r="G987" s="127"/>
    </row>
    <row r="988" spans="1:7" s="5" customFormat="1" ht="20.25" customHeight="1" hidden="1">
      <c r="A988" s="117" t="s">
        <v>894</v>
      </c>
      <c r="B988" s="59" t="s">
        <v>926</v>
      </c>
      <c r="C988" s="63" t="s">
        <v>101</v>
      </c>
      <c r="D988" s="107">
        <v>105</v>
      </c>
      <c r="E988" s="135"/>
      <c r="F988" s="127"/>
      <c r="G988" s="127"/>
    </row>
    <row r="989" spans="1:7" s="5" customFormat="1" ht="31.5" customHeight="1" hidden="1">
      <c r="A989" s="118" t="s">
        <v>895</v>
      </c>
      <c r="B989" s="120" t="s">
        <v>1200</v>
      </c>
      <c r="C989" s="32" t="s">
        <v>23</v>
      </c>
      <c r="D989" s="100">
        <v>210</v>
      </c>
      <c r="E989" s="135"/>
      <c r="F989" s="127"/>
      <c r="G989" s="127"/>
    </row>
    <row r="990" spans="1:7" s="5" customFormat="1" ht="31.5" customHeight="1" hidden="1">
      <c r="A990" s="118" t="s">
        <v>896</v>
      </c>
      <c r="B990" s="120" t="s">
        <v>1201</v>
      </c>
      <c r="C990" s="32" t="s">
        <v>1056</v>
      </c>
      <c r="D990" s="100">
        <v>105</v>
      </c>
      <c r="E990" s="135"/>
      <c r="F990" s="127"/>
      <c r="G990" s="127"/>
    </row>
    <row r="991" spans="1:7" s="5" customFormat="1" ht="69" customHeight="1" hidden="1">
      <c r="A991" s="118" t="s">
        <v>897</v>
      </c>
      <c r="B991" s="120" t="s">
        <v>1202</v>
      </c>
      <c r="C991" s="32" t="s">
        <v>1056</v>
      </c>
      <c r="D991" s="100">
        <v>263</v>
      </c>
      <c r="E991" s="135"/>
      <c r="F991" s="127"/>
      <c r="G991" s="127"/>
    </row>
    <row r="992" spans="1:7" s="5" customFormat="1" ht="31.5" customHeight="1" hidden="1">
      <c r="A992" s="118" t="s">
        <v>898</v>
      </c>
      <c r="B992" s="120" t="s">
        <v>1033</v>
      </c>
      <c r="C992" s="32" t="s">
        <v>1225</v>
      </c>
      <c r="D992" s="100">
        <v>158</v>
      </c>
      <c r="E992" s="135"/>
      <c r="F992" s="127"/>
      <c r="G992" s="127"/>
    </row>
    <row r="993" spans="1:7" s="5" customFormat="1" ht="31.5" customHeight="1">
      <c r="A993" s="189">
        <v>113</v>
      </c>
      <c r="B993" s="53" t="s">
        <v>1196</v>
      </c>
      <c r="C993" s="32"/>
      <c r="D993" s="107"/>
      <c r="E993" s="135"/>
      <c r="F993" s="127"/>
      <c r="G993" s="127"/>
    </row>
    <row r="994" spans="1:7" s="5" customFormat="1" ht="31.5" customHeight="1">
      <c r="A994" s="116" t="s">
        <v>1128</v>
      </c>
      <c r="B994" s="53" t="s">
        <v>1197</v>
      </c>
      <c r="C994" s="32" t="s">
        <v>15</v>
      </c>
      <c r="D994" s="122">
        <v>152</v>
      </c>
      <c r="E994" s="170">
        <f>G994/1.2</f>
        <v>168.66666666666669</v>
      </c>
      <c r="F994" s="150">
        <f>E994*0.2</f>
        <v>33.73333333333334</v>
      </c>
      <c r="G994" s="150">
        <v>202.4</v>
      </c>
    </row>
    <row r="995" spans="1:7" s="5" customFormat="1" ht="31.5" customHeight="1">
      <c r="A995" s="116" t="s">
        <v>1129</v>
      </c>
      <c r="B995" s="53" t="s">
        <v>1481</v>
      </c>
      <c r="C995" s="32" t="s">
        <v>15</v>
      </c>
      <c r="D995" s="122">
        <v>53</v>
      </c>
      <c r="E995" s="170">
        <f aca="true" t="shared" si="34" ref="E995:E1033">G995/1.2</f>
        <v>47.91666666666667</v>
      </c>
      <c r="F995" s="150">
        <f aca="true" t="shared" si="35" ref="F995:F1033">E995*0.2</f>
        <v>9.583333333333334</v>
      </c>
      <c r="G995" s="150">
        <v>57.5</v>
      </c>
    </row>
    <row r="996" spans="1:7" s="5" customFormat="1" ht="31.5" customHeight="1">
      <c r="A996" s="116" t="s">
        <v>1482</v>
      </c>
      <c r="B996" s="59" t="s">
        <v>1483</v>
      </c>
      <c r="C996" s="32" t="s">
        <v>15</v>
      </c>
      <c r="D996" s="122"/>
      <c r="E996" s="170">
        <f t="shared" si="34"/>
        <v>9.583333333333334</v>
      </c>
      <c r="F996" s="150">
        <f t="shared" si="35"/>
        <v>1.916666666666667</v>
      </c>
      <c r="G996" s="150">
        <v>11.5</v>
      </c>
    </row>
    <row r="997" spans="1:7" s="5" customFormat="1" ht="31.5" customHeight="1">
      <c r="A997" s="116" t="s">
        <v>799</v>
      </c>
      <c r="B997" s="59" t="s">
        <v>1199</v>
      </c>
      <c r="C997" s="32" t="s">
        <v>15</v>
      </c>
      <c r="D997" s="122" t="s">
        <v>1228</v>
      </c>
      <c r="E997" s="170">
        <f t="shared" si="34"/>
        <v>55.583333333333336</v>
      </c>
      <c r="F997" s="150">
        <f t="shared" si="35"/>
        <v>11.116666666666667</v>
      </c>
      <c r="G997" s="150">
        <v>66.7</v>
      </c>
    </row>
    <row r="998" spans="1:7" s="5" customFormat="1" ht="31.5" customHeight="1">
      <c r="A998" s="116" t="s">
        <v>800</v>
      </c>
      <c r="B998" s="59" t="s">
        <v>940</v>
      </c>
      <c r="C998" s="32" t="s">
        <v>101</v>
      </c>
      <c r="D998" s="122">
        <v>105</v>
      </c>
      <c r="E998" s="170">
        <f t="shared" si="34"/>
        <v>116.91666666666669</v>
      </c>
      <c r="F998" s="150">
        <f t="shared" si="35"/>
        <v>23.38333333333334</v>
      </c>
      <c r="G998" s="150">
        <v>140.3</v>
      </c>
    </row>
    <row r="999" spans="1:7" s="5" customFormat="1" ht="46.5" customHeight="1">
      <c r="A999" s="117" t="s">
        <v>802</v>
      </c>
      <c r="B999" s="59" t="s">
        <v>926</v>
      </c>
      <c r="C999" s="164" t="s">
        <v>101</v>
      </c>
      <c r="D999" s="124">
        <v>105</v>
      </c>
      <c r="E999" s="170">
        <f t="shared" si="34"/>
        <v>116.91666666666669</v>
      </c>
      <c r="F999" s="150">
        <f t="shared" si="35"/>
        <v>23.38333333333334</v>
      </c>
      <c r="G999" s="150">
        <v>140.3</v>
      </c>
    </row>
    <row r="1000" spans="1:7" s="5" customFormat="1" ht="31.5" customHeight="1">
      <c r="A1000" s="118" t="s">
        <v>803</v>
      </c>
      <c r="B1000" s="120" t="s">
        <v>1201</v>
      </c>
      <c r="C1000" s="32" t="s">
        <v>1056</v>
      </c>
      <c r="D1000" s="123">
        <v>105</v>
      </c>
      <c r="E1000" s="170">
        <f t="shared" si="34"/>
        <v>116.91666666666669</v>
      </c>
      <c r="F1000" s="150">
        <f t="shared" si="35"/>
        <v>23.38333333333334</v>
      </c>
      <c r="G1000" s="150">
        <v>140.3</v>
      </c>
    </row>
    <row r="1001" spans="1:7" s="5" customFormat="1" ht="31.5" customHeight="1">
      <c r="A1001" s="118" t="s">
        <v>804</v>
      </c>
      <c r="B1001" s="120" t="s">
        <v>1202</v>
      </c>
      <c r="C1001" s="32" t="s">
        <v>1056</v>
      </c>
      <c r="D1001" s="123">
        <v>263</v>
      </c>
      <c r="E1001" s="170">
        <f t="shared" si="34"/>
        <v>292.2916666666667</v>
      </c>
      <c r="F1001" s="150">
        <f t="shared" si="35"/>
        <v>58.45833333333334</v>
      </c>
      <c r="G1001" s="148">
        <v>350.75</v>
      </c>
    </row>
    <row r="1002" spans="1:7" s="5" customFormat="1" ht="31.5" customHeight="1">
      <c r="A1002" s="118" t="s">
        <v>805</v>
      </c>
      <c r="B1002" s="120" t="s">
        <v>1033</v>
      </c>
      <c r="C1002" s="32" t="s">
        <v>1225</v>
      </c>
      <c r="D1002" s="123">
        <v>158</v>
      </c>
      <c r="E1002" s="170">
        <f t="shared" si="34"/>
        <v>175.375</v>
      </c>
      <c r="F1002" s="150">
        <v>35.07</v>
      </c>
      <c r="G1002" s="148">
        <v>210.45</v>
      </c>
    </row>
    <row r="1003" spans="1:7" ht="33.75" customHeight="1">
      <c r="A1003" s="118" t="s">
        <v>806</v>
      </c>
      <c r="B1003" s="120" t="s">
        <v>1455</v>
      </c>
      <c r="C1003" s="32" t="s">
        <v>332</v>
      </c>
      <c r="D1003" s="100">
        <v>105</v>
      </c>
      <c r="E1003" s="170">
        <f t="shared" si="34"/>
        <v>116.91666666666669</v>
      </c>
      <c r="F1003" s="150">
        <f t="shared" si="35"/>
        <v>23.38333333333334</v>
      </c>
      <c r="G1003" s="150">
        <v>140.3</v>
      </c>
    </row>
    <row r="1004" spans="1:7" s="5" customFormat="1" ht="23.25" customHeight="1">
      <c r="A1004" s="118" t="s">
        <v>807</v>
      </c>
      <c r="B1004" s="120" t="s">
        <v>1252</v>
      </c>
      <c r="C1004" s="32" t="s">
        <v>1253</v>
      </c>
      <c r="D1004" s="100">
        <v>1575</v>
      </c>
      <c r="E1004" s="170">
        <f t="shared" si="34"/>
        <v>201.25</v>
      </c>
      <c r="F1004" s="148">
        <f t="shared" si="35"/>
        <v>40.25</v>
      </c>
      <c r="G1004" s="150">
        <v>241.5</v>
      </c>
    </row>
    <row r="1005" spans="1:7" s="5" customFormat="1" ht="15.75">
      <c r="A1005" s="118" t="s">
        <v>808</v>
      </c>
      <c r="B1005" s="120" t="s">
        <v>1203</v>
      </c>
      <c r="C1005" s="32" t="s">
        <v>1226</v>
      </c>
      <c r="D1005" s="100">
        <v>8</v>
      </c>
      <c r="E1005" s="170">
        <f t="shared" si="34"/>
        <v>8.145833333333334</v>
      </c>
      <c r="F1005" s="150">
        <f t="shared" si="35"/>
        <v>1.6291666666666669</v>
      </c>
      <c r="G1005" s="150">
        <v>9.775</v>
      </c>
    </row>
    <row r="1006" spans="1:7" s="5" customFormat="1" ht="15.75">
      <c r="A1006" s="118" t="s">
        <v>809</v>
      </c>
      <c r="B1006" s="120" t="s">
        <v>1204</v>
      </c>
      <c r="C1006" s="32" t="s">
        <v>1227</v>
      </c>
      <c r="D1006" s="100">
        <v>11</v>
      </c>
      <c r="E1006" s="170">
        <f t="shared" si="34"/>
        <v>11.500000000000002</v>
      </c>
      <c r="F1006" s="150">
        <f t="shared" si="35"/>
        <v>2.3000000000000003</v>
      </c>
      <c r="G1006" s="150">
        <v>13.8</v>
      </c>
    </row>
    <row r="1007" spans="1:7" s="5" customFormat="1" ht="15.75">
      <c r="A1007" s="118" t="s">
        <v>810</v>
      </c>
      <c r="B1007" s="120" t="s">
        <v>1205</v>
      </c>
      <c r="C1007" s="32" t="s">
        <v>1226</v>
      </c>
      <c r="D1007" s="123">
        <v>7</v>
      </c>
      <c r="E1007" s="170">
        <f t="shared" si="34"/>
        <v>7.666666666666666</v>
      </c>
      <c r="F1007" s="150">
        <f t="shared" si="35"/>
        <v>1.5333333333333332</v>
      </c>
      <c r="G1007" s="150">
        <v>9.2</v>
      </c>
    </row>
    <row r="1008" spans="1:7" s="5" customFormat="1" ht="31.5">
      <c r="A1008" s="118" t="s">
        <v>811</v>
      </c>
      <c r="B1008" s="120" t="s">
        <v>1206</v>
      </c>
      <c r="C1008" s="32" t="s">
        <v>332</v>
      </c>
      <c r="D1008" s="123">
        <v>500</v>
      </c>
      <c r="E1008" s="170">
        <f t="shared" si="34"/>
        <v>528.5208333333334</v>
      </c>
      <c r="F1008" s="150">
        <v>105.71</v>
      </c>
      <c r="G1008" s="150">
        <v>634.225</v>
      </c>
    </row>
    <row r="1009" spans="1:7" s="5" customFormat="1" ht="15.75">
      <c r="A1009" s="118" t="s">
        <v>812</v>
      </c>
      <c r="B1009" s="120" t="s">
        <v>1207</v>
      </c>
      <c r="C1009" s="32"/>
      <c r="D1009" s="123"/>
      <c r="E1009" s="135"/>
      <c r="F1009" s="127"/>
      <c r="G1009" s="127"/>
    </row>
    <row r="1010" spans="1:7" s="5" customFormat="1" ht="15.75">
      <c r="A1010" s="118" t="s">
        <v>1424</v>
      </c>
      <c r="B1010" s="120" t="s">
        <v>1208</v>
      </c>
      <c r="C1010" s="32" t="s">
        <v>9</v>
      </c>
      <c r="D1010" s="123">
        <v>840</v>
      </c>
      <c r="E1010" s="170">
        <f t="shared" si="34"/>
        <v>931.5</v>
      </c>
      <c r="F1010" s="150">
        <f t="shared" si="35"/>
        <v>186.3</v>
      </c>
      <c r="G1010" s="150">
        <v>1117.8</v>
      </c>
    </row>
    <row r="1011" spans="1:7" s="5" customFormat="1" ht="15.75">
      <c r="A1011" s="118" t="s">
        <v>1425</v>
      </c>
      <c r="B1011" s="120" t="s">
        <v>1209</v>
      </c>
      <c r="C1011" s="32" t="s">
        <v>9</v>
      </c>
      <c r="D1011" s="123">
        <v>540</v>
      </c>
      <c r="E1011" s="170">
        <f t="shared" si="34"/>
        <v>598.9583333333334</v>
      </c>
      <c r="F1011" s="150">
        <f t="shared" si="35"/>
        <v>119.79166666666669</v>
      </c>
      <c r="G1011" s="148">
        <v>718.75</v>
      </c>
    </row>
    <row r="1012" spans="1:7" s="5" customFormat="1" ht="15.75">
      <c r="A1012" s="118" t="s">
        <v>1426</v>
      </c>
      <c r="B1012" s="120" t="s">
        <v>1210</v>
      </c>
      <c r="C1012" s="32" t="s">
        <v>9</v>
      </c>
      <c r="D1012" s="123">
        <v>368</v>
      </c>
      <c r="E1012" s="170">
        <f t="shared" si="34"/>
        <v>407.2916666666667</v>
      </c>
      <c r="F1012" s="150">
        <f t="shared" si="35"/>
        <v>81.45833333333334</v>
      </c>
      <c r="G1012" s="148">
        <v>488.75</v>
      </c>
    </row>
    <row r="1013" spans="1:7" s="5" customFormat="1" ht="27.75" customHeight="1">
      <c r="A1013" s="118" t="s">
        <v>813</v>
      </c>
      <c r="B1013" s="120" t="s">
        <v>1211</v>
      </c>
      <c r="C1013" s="32"/>
      <c r="D1013" s="123"/>
      <c r="E1013" s="170"/>
      <c r="F1013" s="148"/>
      <c r="G1013" s="148"/>
    </row>
    <row r="1014" spans="1:7" s="5" customFormat="1" ht="15.75">
      <c r="A1014" s="118" t="s">
        <v>1427</v>
      </c>
      <c r="B1014" s="120" t="s">
        <v>1212</v>
      </c>
      <c r="C1014" s="32" t="s">
        <v>9</v>
      </c>
      <c r="D1014" s="123">
        <v>315</v>
      </c>
      <c r="E1014" s="170">
        <f t="shared" si="34"/>
        <v>349.7916666666667</v>
      </c>
      <c r="F1014" s="150">
        <f t="shared" si="35"/>
        <v>69.95833333333334</v>
      </c>
      <c r="G1014" s="148">
        <v>419.75</v>
      </c>
    </row>
    <row r="1015" spans="1:7" s="5" customFormat="1" ht="15.75">
      <c r="A1015" s="118" t="s">
        <v>1428</v>
      </c>
      <c r="B1015" s="120" t="s">
        <v>1213</v>
      </c>
      <c r="C1015" s="32" t="s">
        <v>9</v>
      </c>
      <c r="D1015" s="123">
        <v>158</v>
      </c>
      <c r="E1015" s="170">
        <f t="shared" si="34"/>
        <v>175.375</v>
      </c>
      <c r="F1015" s="150">
        <v>35.07</v>
      </c>
      <c r="G1015" s="148">
        <v>210.45</v>
      </c>
    </row>
    <row r="1016" spans="1:7" s="5" customFormat="1" ht="15.75">
      <c r="A1016" s="118" t="s">
        <v>814</v>
      </c>
      <c r="B1016" s="120" t="s">
        <v>1214</v>
      </c>
      <c r="C1016" s="32" t="s">
        <v>9</v>
      </c>
      <c r="D1016" s="123">
        <v>74</v>
      </c>
      <c r="E1016" s="170">
        <f t="shared" si="34"/>
        <v>82.41666666666667</v>
      </c>
      <c r="F1016" s="150">
        <f t="shared" si="35"/>
        <v>16.483333333333334</v>
      </c>
      <c r="G1016" s="150">
        <v>98.9</v>
      </c>
    </row>
    <row r="1017" spans="1:7" s="5" customFormat="1" ht="15.75">
      <c r="A1017" s="118" t="s">
        <v>891</v>
      </c>
      <c r="B1017" s="120" t="s">
        <v>1215</v>
      </c>
      <c r="C1017" s="32"/>
      <c r="D1017" s="123"/>
      <c r="E1017" s="135"/>
      <c r="F1017" s="127"/>
      <c r="G1017" s="127"/>
    </row>
    <row r="1018" spans="1:7" s="5" customFormat="1" ht="31.5">
      <c r="A1018" s="118" t="s">
        <v>1429</v>
      </c>
      <c r="B1018" s="120" t="s">
        <v>1216</v>
      </c>
      <c r="C1018" s="32" t="s">
        <v>992</v>
      </c>
      <c r="D1018" s="123">
        <v>2100</v>
      </c>
      <c r="E1018" s="130">
        <f t="shared" si="34"/>
        <v>2329.7083333333335</v>
      </c>
      <c r="F1018" s="168">
        <f t="shared" si="35"/>
        <v>465.9416666666667</v>
      </c>
      <c r="G1018" s="169">
        <v>2795.65</v>
      </c>
    </row>
    <row r="1019" spans="1:7" s="5" customFormat="1" ht="31.5">
      <c r="A1019" s="118" t="s">
        <v>1430</v>
      </c>
      <c r="B1019" s="120" t="s">
        <v>1217</v>
      </c>
      <c r="C1019" s="32" t="s">
        <v>992</v>
      </c>
      <c r="D1019" s="123">
        <v>1500</v>
      </c>
      <c r="E1019" s="130">
        <f t="shared" si="34"/>
        <v>1664.625</v>
      </c>
      <c r="F1019" s="168">
        <v>332.92</v>
      </c>
      <c r="G1019" s="169">
        <v>1997.55</v>
      </c>
    </row>
    <row r="1020" spans="1:7" s="5" customFormat="1" ht="31.5">
      <c r="A1020" s="118" t="s">
        <v>1431</v>
      </c>
      <c r="B1020" s="120" t="s">
        <v>1218</v>
      </c>
      <c r="C1020" s="32" t="s">
        <v>992</v>
      </c>
      <c r="D1020" s="123">
        <v>1000</v>
      </c>
      <c r="E1020" s="130">
        <f t="shared" si="34"/>
        <v>1109.75</v>
      </c>
      <c r="F1020" s="168">
        <f t="shared" si="35"/>
        <v>221.95000000000002</v>
      </c>
      <c r="G1020" s="168">
        <v>1331.7</v>
      </c>
    </row>
    <row r="1021" spans="1:7" s="5" customFormat="1" ht="15.75">
      <c r="A1021" s="118" t="s">
        <v>1433</v>
      </c>
      <c r="B1021" s="131" t="s">
        <v>1459</v>
      </c>
      <c r="C1021" s="32"/>
      <c r="D1021" s="123"/>
      <c r="E1021" s="130"/>
      <c r="F1021" s="169"/>
      <c r="G1021" s="169"/>
    </row>
    <row r="1022" spans="1:7" s="5" customFormat="1" ht="31.5">
      <c r="A1022" s="118" t="s">
        <v>1435</v>
      </c>
      <c r="B1022" s="120" t="s">
        <v>1460</v>
      </c>
      <c r="C1022" s="32" t="s">
        <v>1461</v>
      </c>
      <c r="D1022" s="123"/>
      <c r="E1022" s="130">
        <f t="shared" si="34"/>
        <v>527.0833333333334</v>
      </c>
      <c r="F1022" s="168">
        <f t="shared" si="35"/>
        <v>105.41666666666669</v>
      </c>
      <c r="G1022" s="168">
        <v>632.5</v>
      </c>
    </row>
    <row r="1023" spans="1:7" s="5" customFormat="1" ht="31.5">
      <c r="A1023" s="118" t="s">
        <v>1436</v>
      </c>
      <c r="B1023" s="120" t="s">
        <v>1462</v>
      </c>
      <c r="C1023" s="32" t="s">
        <v>1461</v>
      </c>
      <c r="D1023" s="123"/>
      <c r="E1023" s="130">
        <f t="shared" si="34"/>
        <v>1006.25</v>
      </c>
      <c r="F1023" s="169">
        <f t="shared" si="35"/>
        <v>201.25</v>
      </c>
      <c r="G1023" s="168">
        <v>1207.5</v>
      </c>
    </row>
    <row r="1024" spans="1:7" s="5" customFormat="1" ht="31.5">
      <c r="A1024" s="118" t="s">
        <v>1437</v>
      </c>
      <c r="B1024" s="120" t="s">
        <v>1463</v>
      </c>
      <c r="C1024" s="32" t="s">
        <v>1461</v>
      </c>
      <c r="D1024" s="123"/>
      <c r="E1024" s="130">
        <f t="shared" si="34"/>
        <v>1389.5833333333335</v>
      </c>
      <c r="F1024" s="168">
        <f t="shared" si="35"/>
        <v>277.9166666666667</v>
      </c>
      <c r="G1024" s="168">
        <v>1667.5</v>
      </c>
    </row>
    <row r="1025" spans="1:7" s="5" customFormat="1" ht="47.25">
      <c r="A1025" s="118" t="s">
        <v>1464</v>
      </c>
      <c r="B1025" s="131" t="s">
        <v>1434</v>
      </c>
      <c r="C1025" s="32"/>
      <c r="D1025" s="123"/>
      <c r="E1025" s="135"/>
      <c r="F1025" s="127"/>
      <c r="G1025" s="127"/>
    </row>
    <row r="1026" spans="1:7" s="5" customFormat="1" ht="15.75">
      <c r="A1026" s="118" t="s">
        <v>1465</v>
      </c>
      <c r="B1026" s="120" t="s">
        <v>1439</v>
      </c>
      <c r="C1026" s="32" t="s">
        <v>1438</v>
      </c>
      <c r="D1026" s="123"/>
      <c r="E1026" s="135">
        <f t="shared" si="34"/>
        <v>1433.6666666666667</v>
      </c>
      <c r="F1026" s="154">
        <f t="shared" si="35"/>
        <v>286.73333333333335</v>
      </c>
      <c r="G1026" s="154">
        <v>1720.4</v>
      </c>
    </row>
    <row r="1027" spans="1:7" s="5" customFormat="1" ht="31.5">
      <c r="A1027" s="118" t="s">
        <v>1466</v>
      </c>
      <c r="B1027" s="120" t="s">
        <v>1440</v>
      </c>
      <c r="C1027" s="32" t="s">
        <v>1438</v>
      </c>
      <c r="D1027" s="123"/>
      <c r="E1027" s="135">
        <f t="shared" si="34"/>
        <v>1518</v>
      </c>
      <c r="F1027" s="155">
        <f t="shared" si="35"/>
        <v>303.6</v>
      </c>
      <c r="G1027" s="155">
        <v>1821.6</v>
      </c>
    </row>
    <row r="1028" spans="1:7" s="5" customFormat="1" ht="15.75">
      <c r="A1028" s="118" t="s">
        <v>1467</v>
      </c>
      <c r="B1028" s="120" t="s">
        <v>1441</v>
      </c>
      <c r="C1028" s="32" t="s">
        <v>1438</v>
      </c>
      <c r="D1028" s="123"/>
      <c r="E1028" s="135">
        <f t="shared" si="34"/>
        <v>1209.4166666666667</v>
      </c>
      <c r="F1028" s="154">
        <f t="shared" si="35"/>
        <v>241.88333333333335</v>
      </c>
      <c r="G1028" s="154">
        <v>1451.3</v>
      </c>
    </row>
    <row r="1029" spans="1:7" s="5" customFormat="1" ht="15.75">
      <c r="A1029" s="118" t="s">
        <v>1468</v>
      </c>
      <c r="B1029" s="120" t="s">
        <v>1442</v>
      </c>
      <c r="C1029" s="32" t="s">
        <v>1438</v>
      </c>
      <c r="D1029" s="123"/>
      <c r="E1029" s="135">
        <f t="shared" si="34"/>
        <v>1281.2916666666667</v>
      </c>
      <c r="F1029" s="154">
        <f t="shared" si="35"/>
        <v>256.2583333333334</v>
      </c>
      <c r="G1029" s="127">
        <v>1537.55</v>
      </c>
    </row>
    <row r="1030" spans="1:7" s="5" customFormat="1" ht="15.75">
      <c r="A1030" s="118" t="s">
        <v>1469</v>
      </c>
      <c r="B1030" s="120" t="s">
        <v>1443</v>
      </c>
      <c r="C1030" s="32" t="s">
        <v>1438</v>
      </c>
      <c r="D1030" s="123"/>
      <c r="E1030" s="135">
        <f t="shared" si="34"/>
        <v>1132.75</v>
      </c>
      <c r="F1030" s="127">
        <f t="shared" si="35"/>
        <v>226.55</v>
      </c>
      <c r="G1030" s="154">
        <v>1359.3</v>
      </c>
    </row>
    <row r="1031" spans="1:7" s="5" customFormat="1" ht="15.75">
      <c r="A1031" s="118" t="s">
        <v>1470</v>
      </c>
      <c r="B1031" s="120" t="s">
        <v>1444</v>
      </c>
      <c r="C1031" s="32" t="s">
        <v>1438</v>
      </c>
      <c r="D1031" s="123"/>
      <c r="E1031" s="135">
        <f t="shared" si="34"/>
        <v>922.8750000000001</v>
      </c>
      <c r="F1031" s="154">
        <v>184.57</v>
      </c>
      <c r="G1031" s="127">
        <v>1107.45</v>
      </c>
    </row>
    <row r="1032" spans="1:7" s="5" customFormat="1" ht="15.75">
      <c r="A1032" s="118" t="s">
        <v>1471</v>
      </c>
      <c r="B1032" s="120" t="s">
        <v>1456</v>
      </c>
      <c r="C1032" s="32" t="s">
        <v>1438</v>
      </c>
      <c r="D1032" s="123"/>
      <c r="E1032" s="135">
        <f t="shared" si="34"/>
        <v>501.20833333333337</v>
      </c>
      <c r="F1032" s="154">
        <f t="shared" si="35"/>
        <v>100.24166666666667</v>
      </c>
      <c r="G1032" s="127">
        <v>601.45</v>
      </c>
    </row>
    <row r="1033" spans="1:7" s="5" customFormat="1" ht="15.75">
      <c r="A1033" s="118" t="s">
        <v>1472</v>
      </c>
      <c r="B1033" s="120" t="s">
        <v>1445</v>
      </c>
      <c r="C1033" s="32" t="s">
        <v>1438</v>
      </c>
      <c r="D1033" s="123"/>
      <c r="E1033" s="135">
        <f t="shared" si="34"/>
        <v>1272.6666666666667</v>
      </c>
      <c r="F1033" s="154">
        <f t="shared" si="35"/>
        <v>254.53333333333336</v>
      </c>
      <c r="G1033" s="154">
        <v>1527.2</v>
      </c>
    </row>
    <row r="1034" spans="1:7" s="5" customFormat="1" ht="15.75">
      <c r="A1034" s="125"/>
      <c r="B1034" s="61"/>
      <c r="C1034" s="65"/>
      <c r="D1034" s="34"/>
      <c r="E1034" s="157"/>
      <c r="F1034" s="156"/>
      <c r="G1034" s="156"/>
    </row>
    <row r="1035" spans="1:5" s="5" customFormat="1" ht="15.75">
      <c r="A1035" s="125"/>
      <c r="B1035" s="62" t="s">
        <v>102</v>
      </c>
      <c r="C1035" s="65"/>
      <c r="D1035" s="33"/>
      <c r="E1035" s="139"/>
    </row>
    <row r="1036" spans="1:5" s="5" customFormat="1" ht="17.25" customHeight="1">
      <c r="A1036" s="126" t="s">
        <v>103</v>
      </c>
      <c r="B1036" s="329" t="s">
        <v>104</v>
      </c>
      <c r="C1036" s="329"/>
      <c r="D1036" s="329"/>
      <c r="E1036" s="139"/>
    </row>
    <row r="1037" spans="1:5" s="5" customFormat="1" ht="130.5" customHeight="1">
      <c r="A1037" s="126" t="s">
        <v>105</v>
      </c>
      <c r="B1037" s="329" t="s">
        <v>995</v>
      </c>
      <c r="C1037" s="329"/>
      <c r="D1037" s="329"/>
      <c r="E1037" s="139"/>
    </row>
    <row r="1038" spans="1:5" s="5" customFormat="1" ht="33.75" customHeight="1">
      <c r="A1038" s="126" t="s">
        <v>106</v>
      </c>
      <c r="B1038" s="329" t="s">
        <v>1473</v>
      </c>
      <c r="C1038" s="329"/>
      <c r="D1038" s="329"/>
      <c r="E1038" s="139"/>
    </row>
    <row r="1039" spans="1:5" s="5" customFormat="1" ht="15.75">
      <c r="A1039" s="126" t="s">
        <v>107</v>
      </c>
      <c r="B1039" s="71" t="s">
        <v>1458</v>
      </c>
      <c r="C1039" s="71"/>
      <c r="D1039" s="48"/>
      <c r="E1039" s="139"/>
    </row>
    <row r="1040" spans="1:5" s="5" customFormat="1" ht="15.75">
      <c r="A1040" s="126"/>
      <c r="B1040" s="329" t="s">
        <v>108</v>
      </c>
      <c r="C1040" s="329"/>
      <c r="D1040" s="329"/>
      <c r="E1040" s="139"/>
    </row>
    <row r="1041" spans="1:5" s="5" customFormat="1" ht="15.75">
      <c r="A1041" s="126"/>
      <c r="B1041" s="329" t="s">
        <v>928</v>
      </c>
      <c r="C1041" s="329"/>
      <c r="D1041" s="329"/>
      <c r="E1041" s="139"/>
    </row>
    <row r="1042" spans="1:5" s="5" customFormat="1" ht="15.75">
      <c r="A1042" s="126"/>
      <c r="B1042" s="329" t="s">
        <v>929</v>
      </c>
      <c r="C1042" s="329"/>
      <c r="D1042" s="329"/>
      <c r="E1042" s="139"/>
    </row>
    <row r="1043" spans="1:5" s="5" customFormat="1" ht="15.75">
      <c r="A1043" s="126"/>
      <c r="B1043" s="330" t="s">
        <v>109</v>
      </c>
      <c r="C1043" s="329"/>
      <c r="D1043" s="329"/>
      <c r="E1043" s="139"/>
    </row>
    <row r="1044" spans="1:5" s="5" customFormat="1" ht="15.75">
      <c r="A1044" s="126"/>
      <c r="B1044" s="329" t="s">
        <v>110</v>
      </c>
      <c r="C1044" s="329"/>
      <c r="D1044" s="329"/>
      <c r="E1044" s="139"/>
    </row>
    <row r="1045" spans="1:5" s="5" customFormat="1" ht="15.75">
      <c r="A1045" s="126"/>
      <c r="B1045" s="329" t="s">
        <v>111</v>
      </c>
      <c r="C1045" s="329"/>
      <c r="D1045" s="329"/>
      <c r="E1045" s="139"/>
    </row>
    <row r="1046" spans="1:5" s="5" customFormat="1" ht="15.75">
      <c r="A1046" s="126"/>
      <c r="B1046" s="329" t="s">
        <v>112</v>
      </c>
      <c r="C1046" s="329"/>
      <c r="D1046" s="329"/>
      <c r="E1046" s="139"/>
    </row>
    <row r="1047" spans="1:5" s="5" customFormat="1" ht="15.75">
      <c r="A1047" s="126"/>
      <c r="B1047" s="329" t="s">
        <v>1229</v>
      </c>
      <c r="C1047" s="329"/>
      <c r="D1047" s="329"/>
      <c r="E1047" s="139"/>
    </row>
    <row r="1048" spans="1:5" s="5" customFormat="1" ht="15.75">
      <c r="A1048" s="126" t="s">
        <v>702</v>
      </c>
      <c r="B1048" s="48" t="s">
        <v>1230</v>
      </c>
      <c r="C1048" s="48"/>
      <c r="D1048" s="48"/>
      <c r="E1048" s="139"/>
    </row>
    <row r="1049" spans="1:5" s="5" customFormat="1" ht="15.75">
      <c r="A1049" s="126"/>
      <c r="B1049" s="48" t="s">
        <v>114</v>
      </c>
      <c r="C1049" s="48"/>
      <c r="D1049" s="48"/>
      <c r="E1049" s="139"/>
    </row>
    <row r="1050" spans="1:5" s="5" customFormat="1" ht="15.75">
      <c r="A1050" s="126"/>
      <c r="B1050" s="329" t="s">
        <v>953</v>
      </c>
      <c r="C1050" s="329"/>
      <c r="D1050" s="329"/>
      <c r="E1050" s="139"/>
    </row>
    <row r="1051" spans="1:5" s="5" customFormat="1" ht="69" customHeight="1">
      <c r="A1051" s="126"/>
      <c r="B1051" s="329" t="s">
        <v>949</v>
      </c>
      <c r="C1051" s="329"/>
      <c r="D1051" s="329"/>
      <c r="E1051" s="139"/>
    </row>
    <row r="1052" spans="1:5" s="5" customFormat="1" ht="15.75">
      <c r="A1052" s="126" t="s">
        <v>113</v>
      </c>
      <c r="B1052" s="71" t="s">
        <v>947</v>
      </c>
      <c r="C1052" s="71"/>
      <c r="D1052" s="48"/>
      <c r="E1052" s="139"/>
    </row>
    <row r="1053" spans="1:5" s="5" customFormat="1" ht="65.25" customHeight="1">
      <c r="A1053" s="126"/>
      <c r="B1053" s="329" t="s">
        <v>948</v>
      </c>
      <c r="C1053" s="329"/>
      <c r="D1053" s="329"/>
      <c r="E1053" s="139"/>
    </row>
    <row r="1054" spans="1:5" s="5" customFormat="1" ht="80.25" customHeight="1">
      <c r="A1054" s="126"/>
      <c r="B1054" s="329" t="s">
        <v>981</v>
      </c>
      <c r="C1054" s="329"/>
      <c r="D1054" s="329"/>
      <c r="E1054" s="139"/>
    </row>
    <row r="1055" spans="1:5" s="5" customFormat="1" ht="30.75" customHeight="1">
      <c r="A1055" s="126" t="s">
        <v>115</v>
      </c>
      <c r="B1055" s="329" t="s">
        <v>1432</v>
      </c>
      <c r="C1055" s="329"/>
      <c r="D1055" s="329"/>
      <c r="E1055" s="139"/>
    </row>
    <row r="1056" spans="1:5" s="5" customFormat="1" ht="33" customHeight="1">
      <c r="A1056" s="126" t="s">
        <v>116</v>
      </c>
      <c r="B1056" s="329" t="s">
        <v>1231</v>
      </c>
      <c r="C1056" s="329"/>
      <c r="D1056" s="329"/>
      <c r="E1056" s="139"/>
    </row>
    <row r="1057" spans="1:5" s="5" customFormat="1" ht="65.25" customHeight="1">
      <c r="A1057" s="126" t="s">
        <v>117</v>
      </c>
      <c r="B1057" s="329" t="s">
        <v>1232</v>
      </c>
      <c r="C1057" s="329"/>
      <c r="D1057" s="329"/>
      <c r="E1057" s="139"/>
    </row>
    <row r="1058" spans="1:5" s="5" customFormat="1" ht="51.75" customHeight="1">
      <c r="A1058" s="126" t="s">
        <v>118</v>
      </c>
      <c r="B1058" s="329" t="s">
        <v>950</v>
      </c>
      <c r="C1058" s="329"/>
      <c r="D1058" s="329"/>
      <c r="E1058" s="139"/>
    </row>
    <row r="1059" spans="1:5" s="5" customFormat="1" ht="111" customHeight="1">
      <c r="A1059" s="126" t="s">
        <v>119</v>
      </c>
      <c r="B1059" s="334" t="s">
        <v>1233</v>
      </c>
      <c r="C1059" s="334"/>
      <c r="D1059" s="334"/>
      <c r="E1059" s="139"/>
    </row>
    <row r="1060" spans="1:5" s="5" customFormat="1" ht="48" customHeight="1">
      <c r="A1060" s="126" t="s">
        <v>120</v>
      </c>
      <c r="B1060" s="329" t="s">
        <v>1234</v>
      </c>
      <c r="C1060" s="329"/>
      <c r="D1060" s="329"/>
      <c r="E1060" s="139"/>
    </row>
    <row r="1061" spans="1:5" s="5" customFormat="1" ht="66.75" customHeight="1">
      <c r="A1061" s="126" t="s">
        <v>121</v>
      </c>
      <c r="B1061" s="329" t="s">
        <v>951</v>
      </c>
      <c r="C1061" s="329"/>
      <c r="D1061" s="329"/>
      <c r="E1061" s="139"/>
    </row>
    <row r="1062" spans="1:5" s="5" customFormat="1" ht="68.25" customHeight="1" hidden="1">
      <c r="A1062" s="126"/>
      <c r="B1062" s="329"/>
      <c r="C1062" s="329"/>
      <c r="D1062" s="329"/>
      <c r="E1062" s="139"/>
    </row>
    <row r="1063" spans="1:5" s="5" customFormat="1" ht="34.5" customHeight="1">
      <c r="A1063" s="126" t="s">
        <v>122</v>
      </c>
      <c r="B1063" s="329" t="s">
        <v>1457</v>
      </c>
      <c r="C1063" s="329"/>
      <c r="D1063" s="329"/>
      <c r="E1063" s="139"/>
    </row>
    <row r="1064" spans="1:5" s="5" customFormat="1" ht="36.75" customHeight="1">
      <c r="A1064" s="126"/>
      <c r="B1064" s="329" t="s">
        <v>123</v>
      </c>
      <c r="C1064" s="329"/>
      <c r="D1064" s="329"/>
      <c r="E1064" s="139"/>
    </row>
    <row r="1065" spans="1:5" s="5" customFormat="1" ht="33.75" customHeight="1">
      <c r="A1065" s="126"/>
      <c r="B1065" s="329" t="s">
        <v>124</v>
      </c>
      <c r="C1065" s="329"/>
      <c r="D1065" s="329"/>
      <c r="E1065" s="139"/>
    </row>
    <row r="1066" spans="1:5" s="5" customFormat="1" ht="78.75" customHeight="1">
      <c r="A1066" s="126" t="s">
        <v>2158</v>
      </c>
      <c r="B1066" s="331" t="s">
        <v>899</v>
      </c>
      <c r="C1066" s="332"/>
      <c r="D1066" s="332"/>
      <c r="E1066" s="139"/>
    </row>
    <row r="1067" spans="1:5" s="5" customFormat="1" ht="47.25" customHeight="1">
      <c r="A1067" s="126" t="s">
        <v>2087</v>
      </c>
      <c r="B1067" s="329" t="s">
        <v>952</v>
      </c>
      <c r="C1067" s="333"/>
      <c r="D1067" s="333"/>
      <c r="E1067" s="139"/>
    </row>
    <row r="1068" spans="1:5" s="5" customFormat="1" ht="15.75">
      <c r="A1068" s="80"/>
      <c r="B1068" s="53"/>
      <c r="C1068" s="32"/>
      <c r="D1068" s="100"/>
      <c r="E1068" s="140"/>
    </row>
    <row r="1069" spans="1:5" s="5" customFormat="1" ht="15.75">
      <c r="A1069" s="80"/>
      <c r="B1069" s="53"/>
      <c r="C1069" s="32"/>
      <c r="D1069" s="100"/>
      <c r="E1069" s="130"/>
    </row>
    <row r="1070" spans="1:5" s="5" customFormat="1" ht="15.75">
      <c r="A1070" s="80"/>
      <c r="B1070" s="53"/>
      <c r="C1070" s="32"/>
      <c r="D1070" s="100"/>
      <c r="E1070" s="130"/>
    </row>
    <row r="1071" spans="1:5" s="5" customFormat="1" ht="15.75">
      <c r="A1071" s="80"/>
      <c r="B1071" s="53"/>
      <c r="C1071" s="32"/>
      <c r="D1071" s="100"/>
      <c r="E1071" s="130"/>
    </row>
    <row r="1072" spans="1:5" s="5" customFormat="1" ht="15.75">
      <c r="A1072" s="80"/>
      <c r="B1072" s="53"/>
      <c r="C1072" s="32"/>
      <c r="D1072" s="100"/>
      <c r="E1072" s="130"/>
    </row>
    <row r="1073" spans="1:5" s="5" customFormat="1" ht="15.75">
      <c r="A1073" s="80"/>
      <c r="B1073" s="53"/>
      <c r="C1073" s="32"/>
      <c r="D1073" s="100"/>
      <c r="E1073" s="130"/>
    </row>
    <row r="1074" spans="1:5" s="5" customFormat="1" ht="15.75">
      <c r="A1074" s="80"/>
      <c r="B1074" s="53"/>
      <c r="C1074" s="32"/>
      <c r="D1074" s="100"/>
      <c r="E1074" s="130"/>
    </row>
    <row r="1075" spans="1:5" s="5" customFormat="1" ht="15.75">
      <c r="A1075" s="80"/>
      <c r="B1075" s="53"/>
      <c r="C1075" s="32"/>
      <c r="D1075" s="100"/>
      <c r="E1075" s="130"/>
    </row>
    <row r="1076" spans="1:5" s="5" customFormat="1" ht="15.75">
      <c r="A1076" s="80"/>
      <c r="B1076" s="53"/>
      <c r="C1076" s="32"/>
      <c r="D1076" s="100"/>
      <c r="E1076" s="130"/>
    </row>
    <row r="1077" spans="1:5" s="5" customFormat="1" ht="15.75">
      <c r="A1077" s="80"/>
      <c r="B1077" s="53"/>
      <c r="C1077" s="32"/>
      <c r="D1077" s="100"/>
      <c r="E1077" s="130"/>
    </row>
    <row r="1078" spans="1:5" s="5" customFormat="1" ht="15.75">
      <c r="A1078" s="80"/>
      <c r="B1078" s="53"/>
      <c r="C1078" s="32"/>
      <c r="D1078" s="100"/>
      <c r="E1078" s="130"/>
    </row>
    <row r="1079" spans="1:5" s="5" customFormat="1" ht="15.75">
      <c r="A1079" s="80"/>
      <c r="B1079" s="53"/>
      <c r="C1079" s="32"/>
      <c r="D1079" s="100"/>
      <c r="E1079" s="130"/>
    </row>
    <row r="1080" spans="1:5" s="5" customFormat="1" ht="15.75">
      <c r="A1080" s="80"/>
      <c r="B1080" s="53"/>
      <c r="C1080" s="32"/>
      <c r="D1080" s="100"/>
      <c r="E1080" s="130"/>
    </row>
    <row r="1081" spans="1:5" s="5" customFormat="1" ht="15.75">
      <c r="A1081" s="80"/>
      <c r="B1081" s="53"/>
      <c r="C1081" s="32"/>
      <c r="D1081" s="100"/>
      <c r="E1081" s="130"/>
    </row>
    <row r="1082" spans="1:5" s="5" customFormat="1" ht="15.75">
      <c r="A1082" s="80"/>
      <c r="B1082" s="53"/>
      <c r="C1082" s="32"/>
      <c r="D1082" s="100"/>
      <c r="E1082" s="138"/>
    </row>
    <row r="1083" spans="1:5" s="5" customFormat="1" ht="15.75">
      <c r="A1083" s="80"/>
      <c r="B1083" s="53"/>
      <c r="C1083" s="32"/>
      <c r="D1083" s="100"/>
      <c r="E1083" s="138"/>
    </row>
    <row r="1084" spans="1:5" s="5" customFormat="1" ht="15.75">
      <c r="A1084" s="80"/>
      <c r="B1084" s="53"/>
      <c r="C1084" s="32"/>
      <c r="D1084" s="100"/>
      <c r="E1084" s="138"/>
    </row>
    <row r="1085" spans="1:5" s="5" customFormat="1" ht="15.75">
      <c r="A1085" s="80"/>
      <c r="B1085" s="53"/>
      <c r="C1085" s="32"/>
      <c r="D1085" s="100"/>
      <c r="E1085" s="138"/>
    </row>
    <row r="1086" spans="1:5" s="5" customFormat="1" ht="15.75">
      <c r="A1086" s="80"/>
      <c r="B1086" s="53"/>
      <c r="C1086" s="32"/>
      <c r="D1086" s="100"/>
      <c r="E1086" s="138"/>
    </row>
    <row r="1087" spans="1:5" s="5" customFormat="1" ht="15.75">
      <c r="A1087" s="80"/>
      <c r="B1087" s="53"/>
      <c r="C1087" s="32"/>
      <c r="D1087" s="100"/>
      <c r="E1087" s="138"/>
    </row>
    <row r="1088" spans="1:5" s="5" customFormat="1" ht="15.75">
      <c r="A1088" s="80"/>
      <c r="B1088" s="53"/>
      <c r="C1088" s="69"/>
      <c r="D1088" s="100"/>
      <c r="E1088" s="138"/>
    </row>
    <row r="1089" spans="1:5" s="5" customFormat="1" ht="15.75">
      <c r="A1089" s="80"/>
      <c r="B1089" s="53"/>
      <c r="C1089" s="32"/>
      <c r="D1089" s="100"/>
      <c r="E1089" s="138"/>
    </row>
    <row r="1090" spans="1:5" s="5" customFormat="1" ht="15.75">
      <c r="A1090" s="80"/>
      <c r="B1090" s="53"/>
      <c r="C1090" s="32"/>
      <c r="D1090" s="100"/>
      <c r="E1090" s="138"/>
    </row>
    <row r="1091" spans="1:5" s="5" customFormat="1" ht="15.75">
      <c r="A1091" s="80"/>
      <c r="B1091" s="53"/>
      <c r="C1091" s="32"/>
      <c r="D1091" s="100"/>
      <c r="E1091" s="138"/>
    </row>
    <row r="1092" spans="1:5" s="5" customFormat="1" ht="15.75">
      <c r="A1092" s="80"/>
      <c r="B1092" s="53"/>
      <c r="C1092" s="32"/>
      <c r="D1092" s="100"/>
      <c r="E1092" s="138"/>
    </row>
    <row r="1093" spans="1:5" s="5" customFormat="1" ht="15.75">
      <c r="A1093" s="80"/>
      <c r="B1093" s="53"/>
      <c r="C1093" s="32"/>
      <c r="D1093" s="100"/>
      <c r="E1093" s="138"/>
    </row>
    <row r="1094" spans="1:5" s="5" customFormat="1" ht="15.75">
      <c r="A1094" s="80"/>
      <c r="B1094" s="53"/>
      <c r="C1094" s="32"/>
      <c r="D1094" s="100"/>
      <c r="E1094" s="138"/>
    </row>
    <row r="1095" spans="1:5" s="5" customFormat="1" ht="15.75">
      <c r="A1095" s="80"/>
      <c r="B1095" s="53"/>
      <c r="C1095" s="32"/>
      <c r="D1095" s="100"/>
      <c r="E1095" s="138"/>
    </row>
    <row r="1096" spans="1:5" s="5" customFormat="1" ht="15.75">
      <c r="A1096" s="80"/>
      <c r="B1096" s="53"/>
      <c r="C1096" s="32"/>
      <c r="D1096" s="100"/>
      <c r="E1096" s="138"/>
    </row>
    <row r="1097" spans="1:5" s="5" customFormat="1" ht="15.75">
      <c r="A1097" s="80"/>
      <c r="B1097" s="53"/>
      <c r="C1097" s="32"/>
      <c r="D1097" s="100"/>
      <c r="E1097" s="138"/>
    </row>
    <row r="1098" spans="1:5" s="5" customFormat="1" ht="15.75">
      <c r="A1098" s="80"/>
      <c r="B1098" s="53"/>
      <c r="C1098" s="32"/>
      <c r="D1098" s="100"/>
      <c r="E1098" s="138"/>
    </row>
    <row r="1099" spans="1:5" s="5" customFormat="1" ht="15.75">
      <c r="A1099" s="80"/>
      <c r="B1099" s="53"/>
      <c r="C1099" s="32"/>
      <c r="D1099" s="100"/>
      <c r="E1099" s="138"/>
    </row>
    <row r="1100" spans="1:5" s="5" customFormat="1" ht="15.75">
      <c r="A1100" s="80"/>
      <c r="B1100" s="56"/>
      <c r="C1100" s="32"/>
      <c r="D1100" s="100"/>
      <c r="E1100" s="138"/>
    </row>
    <row r="1101" spans="1:5" s="5" customFormat="1" ht="15.75">
      <c r="A1101" s="80"/>
      <c r="B1101" s="53"/>
      <c r="C1101" s="70"/>
      <c r="D1101" s="100"/>
      <c r="E1101" s="138"/>
    </row>
    <row r="1102" spans="1:5" s="5" customFormat="1" ht="15.75">
      <c r="A1102" s="80"/>
      <c r="B1102" s="53"/>
      <c r="C1102" s="32"/>
      <c r="D1102" s="100"/>
      <c r="E1102" s="138"/>
    </row>
    <row r="1103" spans="1:5" s="5" customFormat="1" ht="15.75">
      <c r="A1103" s="79"/>
      <c r="B1103" s="53"/>
      <c r="C1103" s="32"/>
      <c r="D1103" s="100"/>
      <c r="E1103" s="138"/>
    </row>
    <row r="1104" spans="1:5" s="5" customFormat="1" ht="15.75">
      <c r="A1104" s="79"/>
      <c r="B1104" s="53"/>
      <c r="C1104" s="32"/>
      <c r="D1104" s="104"/>
      <c r="E1104" s="138"/>
    </row>
    <row r="1105" spans="1:5" s="5" customFormat="1" ht="15.75">
      <c r="A1105" s="79"/>
      <c r="B1105" s="53"/>
      <c r="C1105" s="67"/>
      <c r="D1105" s="100"/>
      <c r="E1105" s="138"/>
    </row>
    <row r="1106" spans="1:5" s="5" customFormat="1" ht="15.75">
      <c r="A1106" s="79"/>
      <c r="B1106" s="53"/>
      <c r="C1106" s="67"/>
      <c r="D1106" s="104"/>
      <c r="E1106" s="138"/>
    </row>
    <row r="1107" spans="1:5" s="5" customFormat="1" ht="15.75">
      <c r="A1107" s="79"/>
      <c r="B1107" s="53"/>
      <c r="C1107" s="32"/>
      <c r="D1107" s="104"/>
      <c r="E1107" s="138"/>
    </row>
    <row r="1108" spans="1:5" s="5" customFormat="1" ht="15.75">
      <c r="A1108" s="79"/>
      <c r="B1108" s="53"/>
      <c r="C1108" s="32"/>
      <c r="D1108" s="104"/>
      <c r="E1108" s="138"/>
    </row>
    <row r="1109" spans="1:5" s="5" customFormat="1" ht="15.75">
      <c r="A1109" s="81"/>
      <c r="B1109" s="53"/>
      <c r="C1109" s="32"/>
      <c r="D1109" s="104"/>
      <c r="E1109" s="138"/>
    </row>
    <row r="1110" spans="1:5" s="5" customFormat="1" ht="15.75">
      <c r="A1110" s="79"/>
      <c r="B1110" s="53"/>
      <c r="C1110" s="32"/>
      <c r="D1110" s="104"/>
      <c r="E1110" s="138"/>
    </row>
    <row r="1111" spans="1:5" s="5" customFormat="1" ht="15.75">
      <c r="A1111" s="80"/>
      <c r="B1111" s="53"/>
      <c r="C1111" s="32"/>
      <c r="D1111" s="104"/>
      <c r="E1111" s="138"/>
    </row>
    <row r="1112" spans="1:5" s="5" customFormat="1" ht="15.75">
      <c r="A1112" s="80"/>
      <c r="B1112" s="53"/>
      <c r="C1112" s="32"/>
      <c r="D1112" s="104"/>
      <c r="E1112" s="138"/>
    </row>
    <row r="1113" spans="1:5" s="5" customFormat="1" ht="15.75">
      <c r="A1113" s="79"/>
      <c r="B1113" s="53"/>
      <c r="C1113" s="32"/>
      <c r="D1113" s="104"/>
      <c r="E1113" s="138"/>
    </row>
    <row r="1114" spans="1:5" s="5" customFormat="1" ht="15.75">
      <c r="A1114" s="79"/>
      <c r="B1114" s="53"/>
      <c r="C1114" s="32"/>
      <c r="D1114" s="104"/>
      <c r="E1114" s="138"/>
    </row>
    <row r="1115" spans="1:5" s="5" customFormat="1" ht="15.75">
      <c r="A1115" s="79"/>
      <c r="B1115" s="53"/>
      <c r="C1115" s="32"/>
      <c r="D1115" s="104"/>
      <c r="E1115" s="138"/>
    </row>
    <row r="1116" spans="1:5" s="5" customFormat="1" ht="15.75">
      <c r="A1116" s="79"/>
      <c r="B1116" s="53"/>
      <c r="C1116" s="32"/>
      <c r="D1116" s="104"/>
      <c r="E1116" s="138"/>
    </row>
    <row r="1117" spans="1:5" s="5" customFormat="1" ht="15.75">
      <c r="A1117" s="79"/>
      <c r="B1117" s="53"/>
      <c r="C1117" s="32"/>
      <c r="D1117" s="104"/>
      <c r="E1117" s="138"/>
    </row>
    <row r="1118" spans="1:5" s="5" customFormat="1" ht="15.75">
      <c r="A1118" s="79"/>
      <c r="B1118" s="53"/>
      <c r="C1118" s="32"/>
      <c r="D1118" s="104"/>
      <c r="E1118" s="138"/>
    </row>
    <row r="1119" spans="1:5" s="5" customFormat="1" ht="15.75">
      <c r="A1119" s="79"/>
      <c r="B1119" s="53"/>
      <c r="C1119" s="32"/>
      <c r="D1119" s="104"/>
      <c r="E1119" s="138"/>
    </row>
    <row r="1120" spans="1:5" s="5" customFormat="1" ht="15.75">
      <c r="A1120" s="79"/>
      <c r="B1120" s="53"/>
      <c r="C1120" s="32"/>
      <c r="D1120" s="104"/>
      <c r="E1120" s="138"/>
    </row>
    <row r="1121" spans="1:5" s="5" customFormat="1" ht="15.75">
      <c r="A1121" s="79"/>
      <c r="B1121" s="53"/>
      <c r="C1121" s="32"/>
      <c r="D1121" s="104"/>
      <c r="E1121" s="138"/>
    </row>
    <row r="1122" spans="1:5" s="5" customFormat="1" ht="15.75">
      <c r="A1122" s="79"/>
      <c r="B1122" s="53"/>
      <c r="C1122" s="32"/>
      <c r="D1122" s="104"/>
      <c r="E1122" s="138"/>
    </row>
    <row r="1123" spans="1:5" s="5" customFormat="1" ht="15.75">
      <c r="A1123" s="79"/>
      <c r="B1123" s="53"/>
      <c r="C1123" s="32"/>
      <c r="D1123" s="104"/>
      <c r="E1123" s="138"/>
    </row>
    <row r="1124" spans="1:5" s="5" customFormat="1" ht="15.75">
      <c r="A1124" s="79"/>
      <c r="B1124" s="53"/>
      <c r="C1124" s="32"/>
      <c r="D1124" s="105"/>
      <c r="E1124" s="138"/>
    </row>
    <row r="1125" spans="1:5" s="5" customFormat="1" ht="15.75">
      <c r="A1125" s="79"/>
      <c r="B1125" s="53"/>
      <c r="C1125" s="32"/>
      <c r="D1125" s="104"/>
      <c r="E1125" s="138"/>
    </row>
    <row r="1126" spans="1:5" s="5" customFormat="1" ht="15.75">
      <c r="A1126" s="79"/>
      <c r="B1126" s="53"/>
      <c r="C1126" s="32"/>
      <c r="D1126" s="104"/>
      <c r="E1126" s="138"/>
    </row>
    <row r="1127" spans="1:5" s="5" customFormat="1" ht="15.75">
      <c r="A1127" s="80"/>
      <c r="B1127" s="53"/>
      <c r="C1127" s="32"/>
      <c r="D1127" s="100"/>
      <c r="E1127" s="138"/>
    </row>
    <row r="1128" spans="1:5" s="5" customFormat="1" ht="15.75">
      <c r="A1128" s="80"/>
      <c r="B1128" s="53"/>
      <c r="C1128" s="32"/>
      <c r="D1128" s="100"/>
      <c r="E1128" s="138"/>
    </row>
    <row r="1129" spans="1:5" s="5" customFormat="1" ht="15.75">
      <c r="A1129" s="80"/>
      <c r="B1129" s="53"/>
      <c r="C1129" s="32"/>
      <c r="D1129" s="100"/>
      <c r="E1129" s="138"/>
    </row>
    <row r="1130" spans="1:5" s="5" customFormat="1" ht="15.75">
      <c r="A1130" s="80"/>
      <c r="B1130" s="53"/>
      <c r="C1130" s="32"/>
      <c r="D1130" s="100"/>
      <c r="E1130" s="138"/>
    </row>
    <row r="1131" spans="1:5" s="5" customFormat="1" ht="15.75">
      <c r="A1131" s="79"/>
      <c r="B1131" s="53"/>
      <c r="C1131" s="32"/>
      <c r="D1131" s="100"/>
      <c r="E1131" s="138"/>
    </row>
    <row r="1132" spans="1:5" s="5" customFormat="1" ht="15.75">
      <c r="A1132" s="79"/>
      <c r="B1132" s="53"/>
      <c r="C1132" s="32"/>
      <c r="D1132" s="100"/>
      <c r="E1132" s="138"/>
    </row>
    <row r="1133" spans="1:5" s="5" customFormat="1" ht="15.75">
      <c r="A1133" s="79"/>
      <c r="B1133" s="53"/>
      <c r="C1133" s="32"/>
      <c r="D1133" s="106"/>
      <c r="E1133" s="138"/>
    </row>
    <row r="1134" spans="1:5" s="5" customFormat="1" ht="15.75">
      <c r="A1134" s="79"/>
      <c r="B1134" s="53"/>
      <c r="C1134" s="32"/>
      <c r="D1134" s="106"/>
      <c r="E1134" s="138"/>
    </row>
    <row r="1135" spans="1:5" s="5" customFormat="1" ht="15.75">
      <c r="A1135" s="79"/>
      <c r="B1135" s="53"/>
      <c r="C1135" s="32"/>
      <c r="D1135" s="100"/>
      <c r="E1135" s="138"/>
    </row>
    <row r="1136" spans="1:5" s="5" customFormat="1" ht="15.75">
      <c r="A1136" s="79"/>
      <c r="B1136" s="53"/>
      <c r="C1136" s="32"/>
      <c r="D1136" s="100"/>
      <c r="E1136" s="138"/>
    </row>
    <row r="1137" spans="1:5" s="5" customFormat="1" ht="15.75">
      <c r="A1137" s="79"/>
      <c r="B1137" s="57"/>
      <c r="C1137" s="32"/>
      <c r="D1137" s="100"/>
      <c r="E1137" s="138"/>
    </row>
    <row r="1138" spans="1:5" s="5" customFormat="1" ht="15.75">
      <c r="A1138" s="79"/>
      <c r="B1138" s="53"/>
      <c r="C1138" s="32"/>
      <c r="D1138" s="100"/>
      <c r="E1138" s="138"/>
    </row>
    <row r="1139" spans="1:5" s="5" customFormat="1" ht="15.75">
      <c r="A1139" s="79"/>
      <c r="B1139" s="57"/>
      <c r="C1139" s="32"/>
      <c r="D1139" s="100"/>
      <c r="E1139" s="138"/>
    </row>
    <row r="1140" spans="1:5" s="5" customFormat="1" ht="15.75">
      <c r="A1140" s="79"/>
      <c r="B1140" s="57"/>
      <c r="C1140" s="32"/>
      <c r="D1140" s="100"/>
      <c r="E1140" s="138"/>
    </row>
    <row r="1141" spans="1:5" s="5" customFormat="1" ht="15.75">
      <c r="A1141" s="79"/>
      <c r="B1141" s="57"/>
      <c r="C1141" s="32"/>
      <c r="D1141" s="100"/>
      <c r="E1141" s="138"/>
    </row>
    <row r="1142" spans="1:5" s="5" customFormat="1" ht="15.75">
      <c r="A1142" s="79"/>
      <c r="B1142" s="57"/>
      <c r="C1142" s="32"/>
      <c r="D1142" s="100"/>
      <c r="E1142" s="138"/>
    </row>
    <row r="1143" spans="1:5" s="5" customFormat="1" ht="15.75">
      <c r="A1143" s="79"/>
      <c r="B1143" s="57"/>
      <c r="C1143" s="32"/>
      <c r="D1143" s="100"/>
      <c r="E1143" s="138"/>
    </row>
    <row r="1144" spans="1:5" s="5" customFormat="1" ht="15.75">
      <c r="A1144" s="79"/>
      <c r="B1144" s="57"/>
      <c r="C1144" s="32"/>
      <c r="D1144" s="100"/>
      <c r="E1144" s="138"/>
    </row>
    <row r="1145" spans="1:5" s="5" customFormat="1" ht="15.75">
      <c r="A1145" s="79"/>
      <c r="B1145" s="57"/>
      <c r="C1145" s="32"/>
      <c r="D1145" s="104"/>
      <c r="E1145" s="138"/>
    </row>
    <row r="1146" spans="1:5" s="5" customFormat="1" ht="15.75">
      <c r="A1146" s="79"/>
      <c r="B1146" s="57"/>
      <c r="C1146" s="32"/>
      <c r="D1146" s="100"/>
      <c r="E1146" s="138"/>
    </row>
    <row r="1147" spans="1:5" s="5" customFormat="1" ht="15.75">
      <c r="A1147" s="79"/>
      <c r="B1147" s="57"/>
      <c r="C1147" s="32"/>
      <c r="D1147" s="100"/>
      <c r="E1147" s="138"/>
    </row>
    <row r="1148" spans="1:5" s="5" customFormat="1" ht="15.75">
      <c r="A1148" s="79"/>
      <c r="B1148" s="57"/>
      <c r="C1148" s="32"/>
      <c r="D1148" s="100"/>
      <c r="E1148" s="138"/>
    </row>
    <row r="1149" spans="1:5" s="5" customFormat="1" ht="15.75">
      <c r="A1149" s="79"/>
      <c r="B1149" s="57"/>
      <c r="C1149" s="32"/>
      <c r="D1149" s="100"/>
      <c r="E1149" s="138"/>
    </row>
    <row r="1150" spans="1:5" s="5" customFormat="1" ht="15.75">
      <c r="A1150" s="79"/>
      <c r="B1150" s="53"/>
      <c r="C1150" s="32"/>
      <c r="D1150" s="106"/>
      <c r="E1150" s="138"/>
    </row>
    <row r="1151" spans="1:5" s="5" customFormat="1" ht="15.75">
      <c r="A1151" s="79"/>
      <c r="B1151" s="53"/>
      <c r="C1151" s="32"/>
      <c r="D1151" s="100"/>
      <c r="E1151" s="138"/>
    </row>
    <row r="1152" spans="1:5" s="5" customFormat="1" ht="15.75">
      <c r="A1152" s="79"/>
      <c r="B1152" s="53"/>
      <c r="C1152" s="32"/>
      <c r="D1152" s="100"/>
      <c r="E1152" s="138"/>
    </row>
    <row r="1153" spans="1:5" s="5" customFormat="1" ht="15.75">
      <c r="A1153" s="79"/>
      <c r="B1153" s="53"/>
      <c r="C1153" s="32"/>
      <c r="D1153" s="100"/>
      <c r="E1153" s="138"/>
    </row>
    <row r="1154" spans="1:5" s="5" customFormat="1" ht="15.75">
      <c r="A1154" s="79"/>
      <c r="B1154" s="53"/>
      <c r="C1154" s="32"/>
      <c r="D1154" s="100"/>
      <c r="E1154" s="138"/>
    </row>
    <row r="1155" spans="1:5" s="5" customFormat="1" ht="15.75">
      <c r="A1155" s="79"/>
      <c r="B1155" s="53"/>
      <c r="C1155" s="32"/>
      <c r="D1155" s="100"/>
      <c r="E1155" s="138"/>
    </row>
    <row r="1156" spans="1:5" s="5" customFormat="1" ht="15.75">
      <c r="A1156" s="79"/>
      <c r="B1156" s="53"/>
      <c r="C1156" s="32"/>
      <c r="D1156" s="100"/>
      <c r="E1156" s="138"/>
    </row>
    <row r="1157" spans="1:5" s="5" customFormat="1" ht="15.75">
      <c r="A1157" s="79"/>
      <c r="B1157" s="53"/>
      <c r="C1157" s="32"/>
      <c r="D1157" s="100"/>
      <c r="E1157" s="138"/>
    </row>
    <row r="1158" spans="1:5" s="5" customFormat="1" ht="15.75">
      <c r="A1158" s="79"/>
      <c r="B1158" s="53"/>
      <c r="C1158" s="32"/>
      <c r="D1158" s="100"/>
      <c r="E1158" s="138"/>
    </row>
    <row r="1159" spans="1:5" s="5" customFormat="1" ht="15.75">
      <c r="A1159" s="79"/>
      <c r="B1159" s="53"/>
      <c r="C1159" s="32"/>
      <c r="D1159" s="106"/>
      <c r="E1159" s="138"/>
    </row>
    <row r="1160" spans="1:5" s="5" customFormat="1" ht="15.75">
      <c r="A1160" s="79"/>
      <c r="B1160" s="53"/>
      <c r="C1160" s="32"/>
      <c r="D1160" s="106"/>
      <c r="E1160" s="138"/>
    </row>
    <row r="1161" spans="1:5" s="5" customFormat="1" ht="15.75">
      <c r="A1161" s="373"/>
      <c r="B1161" s="53"/>
      <c r="C1161" s="366"/>
      <c r="D1161" s="100"/>
      <c r="E1161" s="138"/>
    </row>
    <row r="1162" spans="1:5" s="5" customFormat="1" ht="15.75">
      <c r="A1162" s="374"/>
      <c r="B1162" s="59"/>
      <c r="C1162" s="367"/>
      <c r="D1162" s="107"/>
      <c r="E1162" s="138"/>
    </row>
    <row r="1163" spans="1:5" s="5" customFormat="1" ht="15.75">
      <c r="A1163" s="374"/>
      <c r="B1163" s="59"/>
      <c r="C1163" s="367"/>
      <c r="D1163" s="107"/>
      <c r="E1163" s="138"/>
    </row>
    <row r="1164" spans="1:5" s="5" customFormat="1" ht="15.75">
      <c r="A1164" s="374"/>
      <c r="B1164" s="59"/>
      <c r="C1164" s="367"/>
      <c r="D1164" s="107"/>
      <c r="E1164" s="138"/>
    </row>
    <row r="1165" spans="1:5" s="5" customFormat="1" ht="15.75">
      <c r="A1165" s="374"/>
      <c r="B1165" s="59"/>
      <c r="C1165" s="367"/>
      <c r="D1165" s="107"/>
      <c r="E1165" s="138"/>
    </row>
    <row r="1166" spans="1:5" s="5" customFormat="1" ht="15.75">
      <c r="A1166" s="374"/>
      <c r="B1166" s="59"/>
      <c r="C1166" s="367"/>
      <c r="D1166" s="107"/>
      <c r="E1166" s="138"/>
    </row>
    <row r="1167" spans="1:4" ht="15.75">
      <c r="A1167" s="375"/>
      <c r="B1167" s="59"/>
      <c r="C1167" s="368"/>
      <c r="D1167" s="107"/>
    </row>
    <row r="1168" spans="1:4" ht="16.5" thickBot="1">
      <c r="A1168" s="78"/>
      <c r="B1168" s="59"/>
      <c r="C1168" s="64"/>
      <c r="D1168" s="108"/>
    </row>
    <row r="1169" spans="1:4" ht="16.5" thickBot="1">
      <c r="A1169" s="79"/>
      <c r="B1169" s="60"/>
      <c r="C1169" s="64"/>
      <c r="D1169" s="109"/>
    </row>
    <row r="1170" spans="1:4" ht="15.75">
      <c r="A1170" s="82"/>
      <c r="B1170" s="61"/>
      <c r="C1170" s="65"/>
      <c r="D1170" s="34"/>
    </row>
    <row r="1171" spans="1:4" ht="15.75">
      <c r="A1171" s="82"/>
      <c r="B1171" s="62"/>
      <c r="C1171" s="65"/>
      <c r="D1171" s="33"/>
    </row>
    <row r="1172" spans="1:4" ht="15.75">
      <c r="A1172" s="82"/>
      <c r="B1172" s="329"/>
      <c r="C1172" s="329"/>
      <c r="D1172" s="329"/>
    </row>
    <row r="1173" spans="1:4" ht="15.75">
      <c r="A1173" s="82"/>
      <c r="B1173" s="329"/>
      <c r="C1173" s="329"/>
      <c r="D1173" s="329"/>
    </row>
    <row r="1174" spans="1:4" ht="15.75">
      <c r="A1174" s="82"/>
      <c r="B1174" s="329"/>
      <c r="C1174" s="329"/>
      <c r="D1174" s="329"/>
    </row>
    <row r="1175" spans="1:4" ht="15.75">
      <c r="A1175" s="82"/>
      <c r="B1175" s="71"/>
      <c r="C1175" s="71"/>
      <c r="D1175" s="48"/>
    </row>
    <row r="1176" spans="1:4" ht="15.75">
      <c r="A1176" s="82"/>
      <c r="B1176" s="329"/>
      <c r="C1176" s="329"/>
      <c r="D1176" s="329"/>
    </row>
    <row r="1177" spans="1:4" ht="15.75">
      <c r="A1177" s="76"/>
      <c r="B1177" s="329"/>
      <c r="C1177" s="329"/>
      <c r="D1177" s="329"/>
    </row>
    <row r="1178" spans="1:4" ht="15.75">
      <c r="A1178" s="76"/>
      <c r="B1178" s="329"/>
      <c r="C1178" s="329"/>
      <c r="D1178" s="329"/>
    </row>
    <row r="1179" spans="1:4" ht="15.75">
      <c r="A1179" s="76"/>
      <c r="B1179" s="330"/>
      <c r="C1179" s="329"/>
      <c r="D1179" s="329"/>
    </row>
    <row r="1180" spans="1:4" ht="15.75">
      <c r="A1180" s="76"/>
      <c r="B1180" s="329"/>
      <c r="C1180" s="329"/>
      <c r="D1180" s="329"/>
    </row>
    <row r="1181" spans="1:4" ht="15.75">
      <c r="A1181" s="76"/>
      <c r="B1181" s="329"/>
      <c r="C1181" s="329"/>
      <c r="D1181" s="329"/>
    </row>
    <row r="1182" spans="1:4" ht="15.75">
      <c r="A1182" s="76"/>
      <c r="B1182" s="329"/>
      <c r="C1182" s="329"/>
      <c r="D1182" s="329"/>
    </row>
    <row r="1183" spans="1:4" ht="15.75">
      <c r="A1183" s="76"/>
      <c r="B1183" s="329"/>
      <c r="C1183" s="329"/>
      <c r="D1183" s="329"/>
    </row>
    <row r="1184" spans="1:4" ht="15.75">
      <c r="A1184" s="76"/>
      <c r="B1184" s="48"/>
      <c r="C1184" s="48"/>
      <c r="D1184" s="48"/>
    </row>
    <row r="1185" spans="1:4" ht="15.75">
      <c r="A1185" s="76"/>
      <c r="B1185" s="329"/>
      <c r="C1185" s="329"/>
      <c r="D1185" s="329"/>
    </row>
    <row r="1186" spans="1:4" ht="15.75">
      <c r="A1186" s="76"/>
      <c r="B1186" s="329"/>
      <c r="C1186" s="329"/>
      <c r="D1186" s="329"/>
    </row>
    <row r="1187" spans="1:4" ht="15.75">
      <c r="A1187" s="76"/>
      <c r="B1187" s="71"/>
      <c r="C1187" s="71"/>
      <c r="D1187" s="48"/>
    </row>
    <row r="1188" spans="1:4" ht="15.75">
      <c r="A1188" s="76"/>
      <c r="B1188" s="329"/>
      <c r="C1188" s="329"/>
      <c r="D1188" s="329"/>
    </row>
    <row r="1189" spans="1:4" ht="15.75">
      <c r="A1189" s="76"/>
      <c r="B1189" s="329"/>
      <c r="C1189" s="329"/>
      <c r="D1189" s="329"/>
    </row>
    <row r="1190" spans="1:4" ht="15.75">
      <c r="A1190" s="76"/>
      <c r="B1190" s="334"/>
      <c r="C1190" s="334"/>
      <c r="D1190" s="334"/>
    </row>
    <row r="1191" spans="1:4" ht="15.75">
      <c r="A1191" s="76"/>
      <c r="B1191" s="329"/>
      <c r="C1191" s="329"/>
      <c r="D1191" s="329"/>
    </row>
    <row r="1192" spans="1:4" ht="15.75">
      <c r="A1192" s="76"/>
      <c r="B1192" s="370"/>
      <c r="C1192" s="370"/>
      <c r="D1192" s="370"/>
    </row>
    <row r="1193" spans="1:4" ht="15.75">
      <c r="A1193" s="76"/>
      <c r="B1193" s="370"/>
      <c r="C1193" s="371"/>
      <c r="D1193" s="371"/>
    </row>
    <row r="1194" spans="1:4" ht="15.75">
      <c r="A1194" s="76"/>
      <c r="B1194" s="370"/>
      <c r="C1194" s="371"/>
      <c r="D1194" s="371"/>
    </row>
    <row r="1195" spans="1:4" ht="15.75">
      <c r="A1195" s="76"/>
      <c r="B1195" s="371"/>
      <c r="C1195" s="371"/>
      <c r="D1195" s="371"/>
    </row>
    <row r="1196" spans="1:4" ht="15.75">
      <c r="A1196" s="76"/>
      <c r="B1196" s="371"/>
      <c r="C1196" s="371"/>
      <c r="D1196" s="371"/>
    </row>
    <row r="1197" spans="1:4" ht="15.75">
      <c r="A1197" s="76"/>
      <c r="B1197" s="329"/>
      <c r="C1197" s="329"/>
      <c r="D1197" s="329"/>
    </row>
    <row r="1198" spans="1:4" ht="15.75">
      <c r="A1198" s="76"/>
      <c r="B1198" s="329"/>
      <c r="C1198" s="329"/>
      <c r="D1198" s="329"/>
    </row>
    <row r="1199" spans="1:4" ht="15.75">
      <c r="A1199" s="76"/>
      <c r="B1199" s="329"/>
      <c r="C1199" s="329"/>
      <c r="D1199" s="329"/>
    </row>
    <row r="1200" spans="1:4" ht="15.75">
      <c r="A1200" s="76"/>
      <c r="B1200" s="329"/>
      <c r="C1200" s="329"/>
      <c r="D1200" s="329"/>
    </row>
    <row r="1201" spans="1:4" ht="15.75">
      <c r="A1201" s="76"/>
      <c r="B1201" s="334"/>
      <c r="C1201" s="334"/>
      <c r="D1201" s="334"/>
    </row>
    <row r="1202" spans="1:4" ht="15.75">
      <c r="A1202" s="76"/>
      <c r="B1202" s="334"/>
      <c r="C1202" s="334"/>
      <c r="D1202" s="334"/>
    </row>
    <row r="1203" spans="1:4" ht="15.75">
      <c r="A1203" s="76"/>
      <c r="B1203" s="329"/>
      <c r="C1203" s="329"/>
      <c r="D1203" s="329"/>
    </row>
    <row r="1204" spans="1:4" ht="15.75">
      <c r="A1204" s="76"/>
      <c r="B1204" s="329"/>
      <c r="C1204" s="329"/>
      <c r="D1204" s="329"/>
    </row>
    <row r="1205" spans="1:4" ht="15.75">
      <c r="A1205" s="76"/>
      <c r="B1205" s="329"/>
      <c r="C1205" s="329"/>
      <c r="D1205" s="329"/>
    </row>
    <row r="1206" spans="1:4" ht="15.75">
      <c r="A1206" s="76"/>
      <c r="B1206" s="329"/>
      <c r="C1206" s="329"/>
      <c r="D1206" s="329"/>
    </row>
    <row r="1207" spans="1:4" ht="15.75">
      <c r="A1207" s="76"/>
      <c r="B1207" s="329"/>
      <c r="C1207" s="329"/>
      <c r="D1207" s="329"/>
    </row>
    <row r="1208" spans="1:4" ht="15.75">
      <c r="A1208" s="76"/>
      <c r="B1208" s="329"/>
      <c r="C1208" s="329"/>
      <c r="D1208" s="329"/>
    </row>
    <row r="1209" spans="1:4" ht="15.75">
      <c r="A1209" s="76"/>
      <c r="B1209" s="331"/>
      <c r="C1209" s="332"/>
      <c r="D1209" s="332"/>
    </row>
    <row r="1210" spans="1:4" ht="15.75">
      <c r="A1210" s="76"/>
      <c r="B1210" s="329"/>
      <c r="C1210" s="333"/>
      <c r="D1210" s="333"/>
    </row>
    <row r="1211" spans="1:4" ht="15.75">
      <c r="A1211" s="76"/>
      <c r="B1211" s="72"/>
      <c r="C1211" s="72"/>
      <c r="D1211" s="73"/>
    </row>
    <row r="1212" spans="1:4" ht="15.75">
      <c r="A1212" s="76"/>
      <c r="B1212" s="61"/>
      <c r="C1212" s="65"/>
      <c r="D1212" s="33"/>
    </row>
    <row r="1213" spans="1:4" ht="15.75">
      <c r="A1213" s="76"/>
      <c r="B1213" s="61"/>
      <c r="C1213" s="65"/>
      <c r="D1213" s="35"/>
    </row>
    <row r="1214" spans="1:4" ht="15.75">
      <c r="A1214" s="76"/>
      <c r="B1214" s="61"/>
      <c r="C1214" s="65"/>
      <c r="D1214" s="33"/>
    </row>
    <row r="1215" spans="1:4" ht="15.75">
      <c r="A1215" s="76"/>
      <c r="B1215" s="61"/>
      <c r="C1215" s="65"/>
      <c r="D1215" s="33"/>
    </row>
    <row r="1216" spans="1:4" ht="15">
      <c r="A1216" s="83"/>
      <c r="B1216" s="110"/>
      <c r="C1216" s="110"/>
      <c r="D1216" s="110"/>
    </row>
    <row r="1217" spans="1:4" ht="15.75">
      <c r="A1217" s="76"/>
      <c r="B1217" s="61"/>
      <c r="C1217" s="65"/>
      <c r="D1217" s="33"/>
    </row>
    <row r="1218" spans="1:4" ht="15.75">
      <c r="A1218" s="76"/>
      <c r="B1218" s="61"/>
      <c r="C1218" s="65"/>
      <c r="D1218" s="33"/>
    </row>
    <row r="1219" spans="1:4" ht="15.75">
      <c r="A1219" s="76"/>
      <c r="B1219" s="61"/>
      <c r="C1219" s="65"/>
      <c r="D1219" s="33"/>
    </row>
    <row r="1220" spans="1:4" ht="15.75">
      <c r="A1220" s="76"/>
      <c r="B1220" s="61"/>
      <c r="C1220" s="65"/>
      <c r="D1220" s="33"/>
    </row>
    <row r="1221" spans="1:4" ht="15.75">
      <c r="A1221" s="76"/>
      <c r="B1221" s="61"/>
      <c r="C1221" s="65"/>
      <c r="D1221" s="33"/>
    </row>
    <row r="1222" spans="1:4" ht="15.75">
      <c r="A1222" s="76"/>
      <c r="B1222" s="61"/>
      <c r="C1222" s="65"/>
      <c r="D1222" s="33"/>
    </row>
    <row r="1223" spans="1:4" ht="15.75">
      <c r="A1223" s="76"/>
      <c r="B1223" s="61"/>
      <c r="C1223" s="65"/>
      <c r="D1223" s="33"/>
    </row>
    <row r="1224" spans="1:4" ht="15.75">
      <c r="A1224" s="76"/>
      <c r="B1224" s="369"/>
      <c r="C1224" s="369"/>
      <c r="D1224" s="369"/>
    </row>
    <row r="1225" spans="1:4" ht="15.75">
      <c r="A1225" s="76"/>
      <c r="B1225" s="46"/>
      <c r="C1225" s="50"/>
      <c r="D1225" s="23"/>
    </row>
    <row r="1226" spans="1:4" ht="15.75">
      <c r="A1226" s="76"/>
      <c r="B1226" s="46"/>
      <c r="C1226" s="50"/>
      <c r="D1226" s="23"/>
    </row>
    <row r="1227" spans="1:4" ht="15.75">
      <c r="A1227" s="76"/>
      <c r="B1227" s="46"/>
      <c r="C1227" s="50"/>
      <c r="D1227" s="23"/>
    </row>
    <row r="1228" spans="1:4" ht="15.75">
      <c r="A1228" s="76"/>
      <c r="B1228" s="46"/>
      <c r="C1228" s="50"/>
      <c r="D1228" s="23"/>
    </row>
    <row r="1229" spans="1:4" ht="15.75">
      <c r="A1229" s="76"/>
      <c r="B1229" s="46"/>
      <c r="C1229" s="50"/>
      <c r="D1229" s="23"/>
    </row>
    <row r="1230" spans="1:4" ht="15.75">
      <c r="A1230" s="76"/>
      <c r="B1230" s="46"/>
      <c r="C1230" s="50"/>
      <c r="D1230" s="23"/>
    </row>
    <row r="1231" spans="1:4" ht="15.75">
      <c r="A1231" s="76"/>
      <c r="B1231" s="46"/>
      <c r="C1231" s="50"/>
      <c r="D1231" s="23"/>
    </row>
    <row r="1232" spans="1:4" ht="15.75">
      <c r="A1232" s="76"/>
      <c r="B1232" s="46"/>
      <c r="C1232" s="50"/>
      <c r="D1232" s="23"/>
    </row>
    <row r="1233" spans="1:4" ht="15.75">
      <c r="A1233" s="76"/>
      <c r="B1233" s="46"/>
      <c r="C1233" s="50"/>
      <c r="D1233" s="23"/>
    </row>
    <row r="1234" spans="1:4" ht="15.75">
      <c r="A1234" s="76"/>
      <c r="B1234" s="46"/>
      <c r="C1234" s="50"/>
      <c r="D1234" s="23"/>
    </row>
    <row r="1235" spans="1:4" ht="15.75">
      <c r="A1235" s="76"/>
      <c r="B1235" s="46"/>
      <c r="C1235" s="50"/>
      <c r="D1235" s="23"/>
    </row>
    <row r="1236" spans="1:4" ht="15.75">
      <c r="A1236" s="76"/>
      <c r="B1236" s="46"/>
      <c r="C1236" s="50"/>
      <c r="D1236" s="23"/>
    </row>
    <row r="1237" spans="1:4" ht="15.75">
      <c r="A1237" s="76"/>
      <c r="B1237" s="46"/>
      <c r="C1237" s="50"/>
      <c r="D1237" s="23"/>
    </row>
    <row r="1238" spans="1:4" ht="15.75">
      <c r="A1238" s="76"/>
      <c r="B1238" s="46"/>
      <c r="C1238" s="50"/>
      <c r="D1238" s="23"/>
    </row>
    <row r="1239" spans="1:4" ht="15.75">
      <c r="A1239" s="76"/>
      <c r="B1239" s="46"/>
      <c r="C1239" s="50"/>
      <c r="D1239" s="23"/>
    </row>
    <row r="1240" spans="1:4" ht="15.75">
      <c r="A1240" s="76"/>
      <c r="B1240" s="46"/>
      <c r="C1240" s="50"/>
      <c r="D1240" s="23"/>
    </row>
    <row r="1241" spans="1:4" ht="15.75">
      <c r="A1241" s="76"/>
      <c r="B1241" s="46"/>
      <c r="C1241" s="50"/>
      <c r="D1241" s="23"/>
    </row>
    <row r="1242" spans="1:4" ht="15.75">
      <c r="A1242" s="76"/>
      <c r="B1242" s="46"/>
      <c r="C1242" s="50"/>
      <c r="D1242" s="23"/>
    </row>
    <row r="1243" spans="1:4" ht="15.75">
      <c r="A1243" s="76"/>
      <c r="B1243" s="46"/>
      <c r="C1243" s="50"/>
      <c r="D1243" s="23"/>
    </row>
    <row r="1244" spans="1:4" ht="15.75">
      <c r="A1244" s="76"/>
      <c r="B1244" s="46"/>
      <c r="C1244" s="50"/>
      <c r="D1244" s="23"/>
    </row>
    <row r="1245" spans="1:4" ht="15.75">
      <c r="A1245" s="76"/>
      <c r="B1245" s="46"/>
      <c r="C1245" s="50"/>
      <c r="D1245" s="23"/>
    </row>
    <row r="1246" spans="1:4" ht="15.75">
      <c r="A1246" s="76"/>
      <c r="B1246" s="46"/>
      <c r="C1246" s="50"/>
      <c r="D1246" s="23"/>
    </row>
    <row r="1247" spans="1:4" ht="15.75">
      <c r="A1247" s="76"/>
      <c r="B1247" s="46"/>
      <c r="C1247" s="50"/>
      <c r="D1247" s="23"/>
    </row>
    <row r="1248" spans="1:4" ht="15.75">
      <c r="A1248" s="76"/>
      <c r="B1248" s="46"/>
      <c r="C1248" s="50"/>
      <c r="D1248" s="23"/>
    </row>
    <row r="1249" spans="1:4" ht="15.75">
      <c r="A1249" s="76"/>
      <c r="B1249" s="46"/>
      <c r="C1249" s="50"/>
      <c r="D1249" s="23"/>
    </row>
    <row r="1250" spans="1:4" ht="15.75">
      <c r="A1250" s="76"/>
      <c r="B1250" s="46"/>
      <c r="C1250" s="50"/>
      <c r="D1250" s="23"/>
    </row>
    <row r="1251" spans="1:4" ht="15.75">
      <c r="A1251" s="76"/>
      <c r="B1251" s="46"/>
      <c r="C1251" s="50"/>
      <c r="D1251" s="23"/>
    </row>
    <row r="1252" spans="1:4" ht="15.75">
      <c r="A1252" s="76"/>
      <c r="B1252" s="46"/>
      <c r="C1252" s="50"/>
      <c r="D1252" s="23"/>
    </row>
    <row r="1253" spans="1:4" ht="15.75">
      <c r="A1253" s="76"/>
      <c r="B1253" s="46"/>
      <c r="C1253" s="50"/>
      <c r="D1253" s="23"/>
    </row>
    <row r="1254" spans="1:4" ht="15.75">
      <c r="A1254" s="76"/>
      <c r="B1254" s="46"/>
      <c r="C1254" s="50"/>
      <c r="D1254" s="23"/>
    </row>
    <row r="1255" spans="1:4" ht="15.75">
      <c r="A1255" s="76"/>
      <c r="B1255" s="46"/>
      <c r="C1255" s="50"/>
      <c r="D1255" s="23"/>
    </row>
    <row r="1256" spans="1:4" ht="15.75">
      <c r="A1256" s="76"/>
      <c r="B1256" s="46"/>
      <c r="C1256" s="50"/>
      <c r="D1256" s="23"/>
    </row>
    <row r="1257" spans="1:4" ht="15.75">
      <c r="A1257" s="76"/>
      <c r="B1257" s="46"/>
      <c r="C1257" s="50"/>
      <c r="D1257" s="23"/>
    </row>
    <row r="1258" spans="1:4" ht="15.75">
      <c r="A1258" s="76"/>
      <c r="B1258" s="46"/>
      <c r="C1258" s="50"/>
      <c r="D1258" s="23"/>
    </row>
    <row r="1259" spans="1:4" ht="15.75">
      <c r="A1259" s="76"/>
      <c r="B1259" s="46"/>
      <c r="C1259" s="50"/>
      <c r="D1259" s="23"/>
    </row>
    <row r="1260" spans="1:4" ht="15.75">
      <c r="A1260" s="76"/>
      <c r="B1260" s="46"/>
      <c r="C1260" s="50"/>
      <c r="D1260" s="23"/>
    </row>
    <row r="1261" spans="1:4" ht="15.75">
      <c r="A1261" s="76"/>
      <c r="B1261" s="46"/>
      <c r="C1261" s="50"/>
      <c r="D1261" s="23"/>
    </row>
    <row r="1262" spans="1:4" ht="15.75">
      <c r="A1262" s="76"/>
      <c r="B1262" s="46"/>
      <c r="C1262" s="50"/>
      <c r="D1262" s="23"/>
    </row>
    <row r="1263" spans="1:4" ht="15.75">
      <c r="A1263" s="76"/>
      <c r="B1263" s="46"/>
      <c r="C1263" s="50"/>
      <c r="D1263" s="23"/>
    </row>
    <row r="1264" spans="1:4" ht="15.75">
      <c r="A1264" s="76"/>
      <c r="B1264" s="46"/>
      <c r="C1264" s="50"/>
      <c r="D1264" s="23"/>
    </row>
    <row r="1265" spans="1:4" ht="15.75">
      <c r="A1265" s="76"/>
      <c r="B1265" s="46"/>
      <c r="C1265" s="50"/>
      <c r="D1265" s="23"/>
    </row>
    <row r="1266" spans="1:4" ht="15.75">
      <c r="A1266" s="76"/>
      <c r="B1266" s="46"/>
      <c r="C1266" s="50"/>
      <c r="D1266" s="23"/>
    </row>
    <row r="1267" spans="1:4" ht="15.75">
      <c r="A1267" s="76"/>
      <c r="B1267" s="46"/>
      <c r="C1267" s="50"/>
      <c r="D1267" s="23"/>
    </row>
    <row r="1268" spans="1:4" ht="15.75">
      <c r="A1268" s="76"/>
      <c r="B1268" s="46"/>
      <c r="C1268" s="50"/>
      <c r="D1268" s="23"/>
    </row>
    <row r="1269" spans="1:4" ht="15.75">
      <c r="A1269" s="76"/>
      <c r="B1269" s="46"/>
      <c r="C1269" s="50"/>
      <c r="D1269" s="23"/>
    </row>
    <row r="1270" spans="1:4" ht="15.75">
      <c r="A1270" s="76"/>
      <c r="B1270" s="46"/>
      <c r="C1270" s="50"/>
      <c r="D1270" s="23"/>
    </row>
    <row r="1271" spans="1:4" ht="15.75">
      <c r="A1271" s="76"/>
      <c r="B1271" s="46"/>
      <c r="C1271" s="50"/>
      <c r="D1271" s="23"/>
    </row>
    <row r="1272" spans="1:4" ht="15.75">
      <c r="A1272" s="76"/>
      <c r="B1272" s="46"/>
      <c r="C1272" s="50"/>
      <c r="D1272" s="23"/>
    </row>
    <row r="1273" spans="1:4" ht="15.75">
      <c r="A1273" s="76"/>
      <c r="B1273" s="46"/>
      <c r="C1273" s="50"/>
      <c r="D1273" s="23"/>
    </row>
    <row r="1274" spans="1:4" ht="15.75">
      <c r="A1274" s="76"/>
      <c r="B1274" s="46"/>
      <c r="C1274" s="50"/>
      <c r="D1274" s="23"/>
    </row>
    <row r="1275" spans="1:4" ht="15.75">
      <c r="A1275" s="76"/>
      <c r="B1275" s="46"/>
      <c r="C1275" s="50"/>
      <c r="D1275" s="23"/>
    </row>
    <row r="1276" spans="1:4" ht="15.75">
      <c r="A1276" s="76"/>
      <c r="B1276" s="46"/>
      <c r="C1276" s="50"/>
      <c r="D1276" s="23"/>
    </row>
    <row r="1277" spans="1:4" ht="15.75">
      <c r="A1277" s="76"/>
      <c r="B1277" s="46"/>
      <c r="C1277" s="50"/>
      <c r="D1277" s="23"/>
    </row>
    <row r="1278" spans="1:4" ht="15.75">
      <c r="A1278" s="76"/>
      <c r="B1278" s="46"/>
      <c r="C1278" s="50"/>
      <c r="D1278" s="23"/>
    </row>
    <row r="1279" spans="1:4" ht="15.75">
      <c r="A1279" s="76"/>
      <c r="B1279" s="46"/>
      <c r="C1279" s="50"/>
      <c r="D1279" s="23"/>
    </row>
    <row r="1280" spans="1:4" ht="15.75">
      <c r="A1280" s="76"/>
      <c r="B1280" s="46"/>
      <c r="C1280" s="50"/>
      <c r="D1280" s="23"/>
    </row>
    <row r="1281" spans="1:4" ht="15.75">
      <c r="A1281" s="76"/>
      <c r="B1281" s="46"/>
      <c r="C1281" s="50"/>
      <c r="D1281" s="23"/>
    </row>
    <row r="1282" spans="1:4" ht="15.75">
      <c r="A1282" s="76"/>
      <c r="B1282" s="46"/>
      <c r="C1282" s="50"/>
      <c r="D1282" s="23"/>
    </row>
    <row r="1283" spans="1:4" ht="15.75">
      <c r="A1283" s="76"/>
      <c r="B1283" s="46"/>
      <c r="C1283" s="50"/>
      <c r="D1283" s="23"/>
    </row>
    <row r="1284" spans="1:4" ht="15.75">
      <c r="A1284" s="76"/>
      <c r="B1284" s="46"/>
      <c r="C1284" s="50"/>
      <c r="D1284" s="23"/>
    </row>
    <row r="1285" spans="1:4" ht="15.75">
      <c r="A1285" s="76"/>
      <c r="B1285" s="46"/>
      <c r="C1285" s="50"/>
      <c r="D1285" s="23"/>
    </row>
    <row r="1286" spans="1:4" ht="15.75">
      <c r="A1286" s="76"/>
      <c r="B1286" s="46"/>
      <c r="C1286" s="50"/>
      <c r="D1286" s="23"/>
    </row>
    <row r="1287" spans="1:4" ht="15.75">
      <c r="A1287" s="76"/>
      <c r="B1287" s="46"/>
      <c r="C1287" s="50"/>
      <c r="D1287" s="23"/>
    </row>
    <row r="1288" spans="1:4" ht="15.75">
      <c r="A1288" s="76"/>
      <c r="B1288" s="46"/>
      <c r="C1288" s="50"/>
      <c r="D1288" s="23"/>
    </row>
    <row r="1289" spans="1:4" ht="15.75">
      <c r="A1289" s="76"/>
      <c r="B1289" s="46"/>
      <c r="C1289" s="50"/>
      <c r="D1289" s="23"/>
    </row>
    <row r="1290" spans="1:4" ht="15.75">
      <c r="A1290" s="76"/>
      <c r="B1290" s="46"/>
      <c r="C1290" s="50"/>
      <c r="D1290" s="23"/>
    </row>
    <row r="1291" spans="1:4" ht="15.75">
      <c r="A1291" s="76"/>
      <c r="B1291" s="46"/>
      <c r="C1291" s="50"/>
      <c r="D1291" s="23"/>
    </row>
    <row r="1292" spans="1:4" ht="15.75">
      <c r="A1292" s="76"/>
      <c r="B1292" s="46"/>
      <c r="C1292" s="50"/>
      <c r="D1292" s="23"/>
    </row>
    <row r="1293" spans="1:4" ht="15.75">
      <c r="A1293" s="76"/>
      <c r="B1293" s="46"/>
      <c r="C1293" s="50"/>
      <c r="D1293" s="23"/>
    </row>
    <row r="1294" spans="1:4" ht="15.75">
      <c r="A1294" s="76"/>
      <c r="B1294" s="46"/>
      <c r="C1294" s="50"/>
      <c r="D1294" s="23"/>
    </row>
    <row r="1295" spans="1:4" ht="15.75">
      <c r="A1295" s="76"/>
      <c r="B1295" s="46"/>
      <c r="C1295" s="50"/>
      <c r="D1295" s="23"/>
    </row>
    <row r="1296" spans="1:4" ht="15.75">
      <c r="A1296" s="76"/>
      <c r="B1296" s="46"/>
      <c r="C1296" s="50"/>
      <c r="D1296" s="23"/>
    </row>
    <row r="1297" spans="1:4" ht="15.75">
      <c r="A1297" s="76"/>
      <c r="B1297" s="46"/>
      <c r="C1297" s="50"/>
      <c r="D1297" s="23"/>
    </row>
    <row r="1298" spans="1:4" ht="15.75">
      <c r="A1298" s="76"/>
      <c r="B1298" s="46"/>
      <c r="C1298" s="50"/>
      <c r="D1298" s="23"/>
    </row>
    <row r="1299" spans="1:4" ht="15.75">
      <c r="A1299" s="76"/>
      <c r="B1299" s="46"/>
      <c r="C1299" s="50"/>
      <c r="D1299" s="23"/>
    </row>
    <row r="1300" spans="1:4" ht="15.75">
      <c r="A1300" s="76"/>
      <c r="B1300" s="46"/>
      <c r="C1300" s="50"/>
      <c r="D1300" s="23"/>
    </row>
    <row r="1301" spans="1:4" ht="15.75">
      <c r="A1301" s="76"/>
      <c r="B1301" s="46"/>
      <c r="C1301" s="50"/>
      <c r="D1301" s="23"/>
    </row>
    <row r="1302" spans="1:4" ht="15.75">
      <c r="A1302" s="76"/>
      <c r="B1302" s="46"/>
      <c r="C1302" s="50"/>
      <c r="D1302" s="23"/>
    </row>
    <row r="1303" spans="1:4" ht="15.75">
      <c r="A1303" s="76"/>
      <c r="B1303" s="46"/>
      <c r="C1303" s="50"/>
      <c r="D1303" s="23"/>
    </row>
    <row r="1304" spans="1:4" ht="15.75">
      <c r="A1304" s="76"/>
      <c r="B1304" s="46"/>
      <c r="C1304" s="50"/>
      <c r="D1304" s="23"/>
    </row>
    <row r="1305" spans="1:4" ht="15.75">
      <c r="A1305" s="76"/>
      <c r="B1305" s="46"/>
      <c r="C1305" s="50"/>
      <c r="D1305" s="23"/>
    </row>
    <row r="1306" spans="1:4" ht="15.75">
      <c r="A1306" s="76"/>
      <c r="B1306" s="46"/>
      <c r="C1306" s="50"/>
      <c r="D1306" s="23"/>
    </row>
    <row r="1307" spans="1:4" ht="15.75">
      <c r="A1307" s="76"/>
      <c r="B1307" s="46"/>
      <c r="C1307" s="50"/>
      <c r="D1307" s="23"/>
    </row>
    <row r="1308" spans="1:4" ht="15.75">
      <c r="A1308" s="76"/>
      <c r="B1308" s="46"/>
      <c r="C1308" s="50"/>
      <c r="D1308" s="23"/>
    </row>
    <row r="1309" spans="1:4" ht="15.75">
      <c r="A1309" s="76"/>
      <c r="B1309" s="46"/>
      <c r="C1309" s="50"/>
      <c r="D1309" s="23"/>
    </row>
    <row r="1310" spans="1:4" ht="15.75">
      <c r="A1310" s="76"/>
      <c r="B1310" s="46"/>
      <c r="C1310" s="50"/>
      <c r="D1310" s="23"/>
    </row>
    <row r="1311" spans="1:4" ht="15.75">
      <c r="A1311" s="76"/>
      <c r="B1311" s="46"/>
      <c r="C1311" s="50"/>
      <c r="D1311" s="23"/>
    </row>
    <row r="1312" spans="1:4" ht="15.75">
      <c r="A1312" s="76"/>
      <c r="B1312" s="46"/>
      <c r="C1312" s="50"/>
      <c r="D1312" s="23"/>
    </row>
    <row r="1313" spans="1:4" ht="15.75">
      <c r="A1313" s="76"/>
      <c r="B1313" s="46"/>
      <c r="C1313" s="50"/>
      <c r="D1313" s="23"/>
    </row>
    <row r="1314" spans="1:4" ht="15.75">
      <c r="A1314" s="76"/>
      <c r="B1314" s="46"/>
      <c r="C1314" s="50"/>
      <c r="D1314" s="23"/>
    </row>
    <row r="1315" spans="1:4" ht="15.75">
      <c r="A1315" s="76"/>
      <c r="B1315" s="46"/>
      <c r="C1315" s="50"/>
      <c r="D1315" s="23"/>
    </row>
    <row r="1316" spans="1:4" ht="15.75">
      <c r="A1316" s="76"/>
      <c r="B1316" s="46"/>
      <c r="C1316" s="50"/>
      <c r="D1316" s="23"/>
    </row>
    <row r="1317" spans="1:4" ht="15.75">
      <c r="A1317" s="76"/>
      <c r="B1317" s="46"/>
      <c r="C1317" s="50"/>
      <c r="D1317" s="23"/>
    </row>
    <row r="1318" spans="1:4" ht="15.75">
      <c r="A1318" s="76"/>
      <c r="B1318" s="46"/>
      <c r="C1318" s="50"/>
      <c r="D1318" s="23"/>
    </row>
    <row r="1319" spans="1:4" ht="15.75">
      <c r="A1319" s="76"/>
      <c r="B1319" s="46"/>
      <c r="C1319" s="50"/>
      <c r="D1319" s="23"/>
    </row>
    <row r="1320" spans="1:4" ht="15.75">
      <c r="A1320" s="76"/>
      <c r="B1320" s="46"/>
      <c r="C1320" s="50"/>
      <c r="D1320" s="23"/>
    </row>
    <row r="1321" spans="1:4" ht="15.75">
      <c r="A1321" s="76"/>
      <c r="B1321" s="46"/>
      <c r="C1321" s="50"/>
      <c r="D1321" s="23"/>
    </row>
    <row r="1322" spans="1:4" ht="15.75">
      <c r="A1322" s="76"/>
      <c r="B1322" s="46"/>
      <c r="C1322" s="50"/>
      <c r="D1322" s="23"/>
    </row>
    <row r="1323" spans="1:4" ht="15.75">
      <c r="A1323" s="76"/>
      <c r="B1323" s="46"/>
      <c r="C1323" s="50"/>
      <c r="D1323" s="23"/>
    </row>
    <row r="1324" spans="1:4" ht="15.75">
      <c r="A1324" s="76"/>
      <c r="B1324" s="46"/>
      <c r="C1324" s="50"/>
      <c r="D1324" s="23"/>
    </row>
    <row r="1325" spans="1:4" ht="15.75">
      <c r="A1325" s="76"/>
      <c r="B1325" s="46"/>
      <c r="C1325" s="50"/>
      <c r="D1325" s="23"/>
    </row>
    <row r="1326" spans="1:4" ht="15.75">
      <c r="A1326" s="76"/>
      <c r="B1326" s="46"/>
      <c r="C1326" s="50"/>
      <c r="D1326" s="23"/>
    </row>
    <row r="1327" spans="1:4" ht="15.75">
      <c r="A1327" s="76"/>
      <c r="B1327" s="46"/>
      <c r="C1327" s="50"/>
      <c r="D1327" s="23"/>
    </row>
    <row r="1328" spans="1:4" ht="15.75">
      <c r="A1328" s="76"/>
      <c r="B1328" s="46"/>
      <c r="C1328" s="50"/>
      <c r="D1328" s="23"/>
    </row>
    <row r="1329" spans="1:4" ht="15.75">
      <c r="A1329" s="76"/>
      <c r="B1329" s="46"/>
      <c r="C1329" s="50"/>
      <c r="D1329" s="23"/>
    </row>
    <row r="1330" spans="1:4" ht="15.75">
      <c r="A1330" s="76"/>
      <c r="B1330" s="46"/>
      <c r="C1330" s="50"/>
      <c r="D1330" s="23"/>
    </row>
    <row r="1331" spans="1:4" ht="15.75">
      <c r="A1331" s="76"/>
      <c r="B1331" s="46"/>
      <c r="C1331" s="50"/>
      <c r="D1331" s="23"/>
    </row>
    <row r="1332" spans="1:4" ht="15.75">
      <c r="A1332" s="76"/>
      <c r="B1332" s="46"/>
      <c r="C1332" s="50"/>
      <c r="D1332" s="23"/>
    </row>
    <row r="1333" spans="1:4" ht="15.75">
      <c r="A1333" s="76"/>
      <c r="B1333" s="46"/>
      <c r="C1333" s="50"/>
      <c r="D1333" s="23"/>
    </row>
    <row r="1334" spans="1:4" ht="15.75">
      <c r="A1334" s="76"/>
      <c r="B1334" s="46"/>
      <c r="C1334" s="50"/>
      <c r="D1334" s="23"/>
    </row>
    <row r="1335" spans="1:4" ht="15.75">
      <c r="A1335" s="76"/>
      <c r="B1335" s="46"/>
      <c r="C1335" s="50"/>
      <c r="D1335" s="23"/>
    </row>
    <row r="1336" spans="1:4" ht="15.75">
      <c r="A1336" s="76"/>
      <c r="B1336" s="46"/>
      <c r="C1336" s="50"/>
      <c r="D1336" s="23"/>
    </row>
    <row r="1337" spans="1:4" ht="15.75">
      <c r="A1337" s="76"/>
      <c r="B1337" s="46"/>
      <c r="C1337" s="50"/>
      <c r="D1337" s="23"/>
    </row>
    <row r="1338" spans="1:4" ht="15.75">
      <c r="A1338" s="76"/>
      <c r="B1338" s="46"/>
      <c r="C1338" s="50"/>
      <c r="D1338" s="23"/>
    </row>
    <row r="1339" spans="1:4" ht="15.75">
      <c r="A1339" s="76"/>
      <c r="B1339" s="46"/>
      <c r="C1339" s="50"/>
      <c r="D1339" s="23"/>
    </row>
    <row r="1340" spans="1:4" ht="15.75">
      <c r="A1340" s="76"/>
      <c r="B1340" s="46"/>
      <c r="C1340" s="50"/>
      <c r="D1340" s="23"/>
    </row>
    <row r="1341" spans="1:4" ht="15.75">
      <c r="A1341" s="76"/>
      <c r="B1341" s="46"/>
      <c r="C1341" s="50"/>
      <c r="D1341" s="23"/>
    </row>
    <row r="1342" spans="1:4" ht="15.75">
      <c r="A1342" s="76"/>
      <c r="B1342" s="46"/>
      <c r="C1342" s="50"/>
      <c r="D1342" s="23"/>
    </row>
    <row r="1343" spans="1:4" ht="15.75">
      <c r="A1343" s="76"/>
      <c r="B1343" s="46"/>
      <c r="C1343" s="50"/>
      <c r="D1343" s="23"/>
    </row>
    <row r="1344" spans="1:4" ht="15.75">
      <c r="A1344" s="76"/>
      <c r="B1344" s="46"/>
      <c r="C1344" s="50"/>
      <c r="D1344" s="23"/>
    </row>
    <row r="1345" spans="1:4" ht="15.75">
      <c r="A1345" s="76"/>
      <c r="B1345" s="46"/>
      <c r="C1345" s="50"/>
      <c r="D1345" s="23"/>
    </row>
    <row r="1346" spans="1:4" ht="15.75">
      <c r="A1346" s="76"/>
      <c r="B1346" s="46"/>
      <c r="C1346" s="50"/>
      <c r="D1346" s="23"/>
    </row>
    <row r="1347" spans="1:4" ht="15.75">
      <c r="A1347" s="76"/>
      <c r="B1347" s="46"/>
      <c r="C1347" s="50"/>
      <c r="D1347" s="23"/>
    </row>
    <row r="1348" spans="1:4" ht="15.75">
      <c r="A1348" s="76"/>
      <c r="B1348" s="46"/>
      <c r="C1348" s="50"/>
      <c r="D1348" s="23"/>
    </row>
    <row r="1349" spans="1:4" ht="15.75">
      <c r="A1349" s="76"/>
      <c r="B1349" s="46"/>
      <c r="C1349" s="50"/>
      <c r="D1349" s="23"/>
    </row>
    <row r="1350" spans="1:4" ht="15.75">
      <c r="A1350" s="76"/>
      <c r="B1350" s="46"/>
      <c r="C1350" s="50"/>
      <c r="D1350" s="23"/>
    </row>
    <row r="1351" spans="1:4" ht="15.75">
      <c r="A1351" s="76"/>
      <c r="B1351" s="46"/>
      <c r="C1351" s="50"/>
      <c r="D1351" s="23"/>
    </row>
    <row r="1352" spans="1:4" ht="15.75">
      <c r="A1352" s="76"/>
      <c r="B1352" s="46"/>
      <c r="C1352" s="50"/>
      <c r="D1352" s="23"/>
    </row>
    <row r="1353" spans="1:4" ht="15.75">
      <c r="A1353" s="76"/>
      <c r="B1353" s="46"/>
      <c r="C1353" s="50"/>
      <c r="D1353" s="23"/>
    </row>
    <row r="1354" spans="1:4" ht="15.75">
      <c r="A1354" s="76"/>
      <c r="B1354" s="46"/>
      <c r="C1354" s="50"/>
      <c r="D1354" s="23"/>
    </row>
    <row r="1355" spans="1:4" ht="15.75">
      <c r="A1355" s="76"/>
      <c r="B1355" s="46"/>
      <c r="C1355" s="50"/>
      <c r="D1355" s="23"/>
    </row>
    <row r="1356" spans="1:4" ht="15.75">
      <c r="A1356" s="76"/>
      <c r="B1356" s="46"/>
      <c r="C1356" s="50"/>
      <c r="D1356" s="23"/>
    </row>
    <row r="1357" spans="1:4" ht="15.75">
      <c r="A1357" s="76"/>
      <c r="B1357" s="46"/>
      <c r="C1357" s="50"/>
      <c r="D1357" s="23"/>
    </row>
    <row r="1358" spans="1:4" ht="15.75">
      <c r="A1358" s="76"/>
      <c r="B1358" s="46"/>
      <c r="C1358" s="50"/>
      <c r="D1358" s="23"/>
    </row>
    <row r="1359" spans="1:4" ht="15.75">
      <c r="A1359" s="76"/>
      <c r="B1359" s="46"/>
      <c r="C1359" s="50"/>
      <c r="D1359" s="23"/>
    </row>
    <row r="1360" spans="1:4" ht="15.75">
      <c r="A1360" s="76"/>
      <c r="B1360" s="46"/>
      <c r="C1360" s="50"/>
      <c r="D1360" s="23"/>
    </row>
    <row r="1361" spans="1:4" ht="15.75">
      <c r="A1361" s="76"/>
      <c r="B1361" s="46"/>
      <c r="C1361" s="50"/>
      <c r="D1361" s="23"/>
    </row>
    <row r="1362" spans="1:4" ht="15.75">
      <c r="A1362" s="76"/>
      <c r="B1362" s="46"/>
      <c r="C1362" s="50"/>
      <c r="D1362" s="23"/>
    </row>
    <row r="1363" spans="1:4" ht="15.75">
      <c r="A1363" s="76"/>
      <c r="B1363" s="46"/>
      <c r="C1363" s="50"/>
      <c r="D1363" s="23"/>
    </row>
    <row r="1364" spans="1:4" ht="15.75">
      <c r="A1364" s="76"/>
      <c r="B1364" s="46"/>
      <c r="C1364" s="50"/>
      <c r="D1364" s="23"/>
    </row>
    <row r="1365" spans="1:4" ht="15.75">
      <c r="A1365" s="76"/>
      <c r="B1365" s="46"/>
      <c r="C1365" s="50"/>
      <c r="D1365" s="23"/>
    </row>
    <row r="1366" spans="1:4" ht="15.75">
      <c r="A1366" s="76"/>
      <c r="B1366" s="46"/>
      <c r="C1366" s="50"/>
      <c r="D1366" s="23"/>
    </row>
    <row r="1367" spans="1:4" ht="15.75">
      <c r="A1367" s="76"/>
      <c r="B1367" s="46"/>
      <c r="C1367" s="50"/>
      <c r="D1367" s="23"/>
    </row>
    <row r="1368" spans="1:4" ht="15.75">
      <c r="A1368" s="76"/>
      <c r="B1368" s="46"/>
      <c r="C1368" s="50"/>
      <c r="D1368" s="23"/>
    </row>
    <row r="1369" spans="1:4" ht="15.75">
      <c r="A1369" s="76"/>
      <c r="B1369" s="46"/>
      <c r="C1369" s="50"/>
      <c r="D1369" s="23"/>
    </row>
    <row r="1370" spans="1:4" ht="15.75">
      <c r="A1370" s="76"/>
      <c r="B1370" s="46"/>
      <c r="C1370" s="50"/>
      <c r="D1370" s="23"/>
    </row>
    <row r="1371" spans="1:4" ht="15.75">
      <c r="A1371" s="76"/>
      <c r="B1371" s="46"/>
      <c r="C1371" s="50"/>
      <c r="D1371" s="23"/>
    </row>
    <row r="1372" spans="1:4" ht="15.75">
      <c r="A1372" s="76"/>
      <c r="B1372" s="46"/>
      <c r="C1372" s="50"/>
      <c r="D1372" s="23"/>
    </row>
    <row r="1373" spans="1:4" ht="15.75">
      <c r="A1373" s="76"/>
      <c r="B1373" s="46"/>
      <c r="C1373" s="50"/>
      <c r="D1373" s="23"/>
    </row>
    <row r="1374" spans="1:4" ht="15.75">
      <c r="A1374" s="76"/>
      <c r="B1374" s="46"/>
      <c r="C1374" s="50"/>
      <c r="D1374" s="23"/>
    </row>
    <row r="1375" spans="1:4" ht="15.75">
      <c r="A1375" s="76"/>
      <c r="B1375" s="46"/>
      <c r="C1375" s="50"/>
      <c r="D1375" s="23"/>
    </row>
    <row r="1376" spans="1:4" ht="15.75">
      <c r="A1376" s="76"/>
      <c r="B1376" s="46"/>
      <c r="C1376" s="50"/>
      <c r="D1376" s="23"/>
    </row>
    <row r="1377" spans="1:4" ht="15.75">
      <c r="A1377" s="76"/>
      <c r="B1377" s="46"/>
      <c r="C1377" s="50"/>
      <c r="D1377" s="23"/>
    </row>
    <row r="1378" spans="1:4" ht="15.75">
      <c r="A1378" s="76"/>
      <c r="B1378" s="46"/>
      <c r="C1378" s="50"/>
      <c r="D1378" s="23"/>
    </row>
    <row r="1379" spans="1:4" ht="15.75">
      <c r="A1379" s="76"/>
      <c r="B1379" s="46"/>
      <c r="C1379" s="50"/>
      <c r="D1379" s="23"/>
    </row>
    <row r="1380" spans="1:4" ht="15.75">
      <c r="A1380" s="76"/>
      <c r="B1380" s="46"/>
      <c r="C1380" s="50"/>
      <c r="D1380" s="23"/>
    </row>
    <row r="1381" spans="1:4" ht="15.75">
      <c r="A1381" s="76"/>
      <c r="B1381" s="46"/>
      <c r="C1381" s="50"/>
      <c r="D1381" s="23"/>
    </row>
    <row r="1382" spans="1:4" ht="15.75">
      <c r="A1382" s="76"/>
      <c r="B1382" s="46"/>
      <c r="C1382" s="50"/>
      <c r="D1382" s="23"/>
    </row>
    <row r="1383" spans="1:4" ht="15.75">
      <c r="A1383" s="76"/>
      <c r="B1383" s="46"/>
      <c r="C1383" s="50"/>
      <c r="D1383" s="23"/>
    </row>
    <row r="1384" ht="15.75">
      <c r="A1384" s="76"/>
    </row>
    <row r="1385" ht="15.75">
      <c r="A1385" s="76"/>
    </row>
    <row r="1386" ht="15.75">
      <c r="A1386" s="76"/>
    </row>
    <row r="1387" ht="15.75">
      <c r="A1387" s="76"/>
    </row>
    <row r="1388" ht="15.75">
      <c r="A1388" s="76"/>
    </row>
  </sheetData>
  <sheetProtection/>
  <mergeCells count="93">
    <mergeCell ref="A8:D8"/>
    <mergeCell ref="A9:D9"/>
    <mergeCell ref="A825:A827"/>
    <mergeCell ref="A5:B5"/>
    <mergeCell ref="A6:B6"/>
    <mergeCell ref="A7:B7"/>
    <mergeCell ref="C6:D6"/>
    <mergeCell ref="A822:A824"/>
    <mergeCell ref="A10:D10"/>
    <mergeCell ref="A1161:A1167"/>
    <mergeCell ref="C7:E7"/>
    <mergeCell ref="E946:G946"/>
    <mergeCell ref="E947:G947"/>
    <mergeCell ref="C3:E3"/>
    <mergeCell ref="C4:E4"/>
    <mergeCell ref="C5:E5"/>
    <mergeCell ref="A3:B3"/>
    <mergeCell ref="A4:B4"/>
    <mergeCell ref="E952:G952"/>
    <mergeCell ref="E984:G984"/>
    <mergeCell ref="B1173:D1173"/>
    <mergeCell ref="B1067:D1067"/>
    <mergeCell ref="B1055:D1055"/>
    <mergeCell ref="B1040:D1040"/>
    <mergeCell ref="B1041:D1041"/>
    <mergeCell ref="B1042:D1042"/>
    <mergeCell ref="B1046:D1046"/>
    <mergeCell ref="B1065:D1065"/>
    <mergeCell ref="B1066:D1066"/>
    <mergeCell ref="B1051:D1051"/>
    <mergeCell ref="B1061:D1061"/>
    <mergeCell ref="B1043:D1043"/>
    <mergeCell ref="B1044:D1044"/>
    <mergeCell ref="B1172:D1172"/>
    <mergeCell ref="B1195:D1195"/>
    <mergeCell ref="B1064:D1064"/>
    <mergeCell ref="B1176:D1176"/>
    <mergeCell ref="B1174:D1174"/>
    <mergeCell ref="B1056:D1056"/>
    <mergeCell ref="B1189:D1189"/>
    <mergeCell ref="B1179:D1179"/>
    <mergeCell ref="B1186:D1186"/>
    <mergeCell ref="B1196:D1196"/>
    <mergeCell ref="B1192:D1192"/>
    <mergeCell ref="B1182:D1182"/>
    <mergeCell ref="B1206:D1206"/>
    <mergeCell ref="B1203:D1203"/>
    <mergeCell ref="B1198:D1198"/>
    <mergeCell ref="B1209:D1209"/>
    <mergeCell ref="B1193:D1193"/>
    <mergeCell ref="B1194:D1194"/>
    <mergeCell ref="B1202:D1202"/>
    <mergeCell ref="B1197:D1197"/>
    <mergeCell ref="B1224:D1224"/>
    <mergeCell ref="B1199:D1199"/>
    <mergeCell ref="B1200:D1200"/>
    <mergeCell ref="B1201:D1201"/>
    <mergeCell ref="B1204:D1204"/>
    <mergeCell ref="B1188:D1188"/>
    <mergeCell ref="B1205:D1205"/>
    <mergeCell ref="B1210:D1210"/>
    <mergeCell ref="B1208:D1208"/>
    <mergeCell ref="B1207:D1207"/>
    <mergeCell ref="B1038:D1038"/>
    <mergeCell ref="B1177:D1177"/>
    <mergeCell ref="B1178:D1178"/>
    <mergeCell ref="B1053:D1053"/>
    <mergeCell ref="B1191:D1191"/>
    <mergeCell ref="B1190:D1190"/>
    <mergeCell ref="B1183:D1183"/>
    <mergeCell ref="B1181:D1181"/>
    <mergeCell ref="B1180:D1180"/>
    <mergeCell ref="B1185:D1185"/>
    <mergeCell ref="B1057:D1057"/>
    <mergeCell ref="C1161:C1167"/>
    <mergeCell ref="B1037:D1037"/>
    <mergeCell ref="B1063:D1063"/>
    <mergeCell ref="B1054:D1054"/>
    <mergeCell ref="B1058:D1058"/>
    <mergeCell ref="B1059:D1059"/>
    <mergeCell ref="B1060:D1060"/>
    <mergeCell ref="B1045:D1045"/>
    <mergeCell ref="B1062:D1062"/>
    <mergeCell ref="B1047:D1047"/>
    <mergeCell ref="B1050:D1050"/>
    <mergeCell ref="G822:G823"/>
    <mergeCell ref="F822:F823"/>
    <mergeCell ref="G825:G826"/>
    <mergeCell ref="E822:E823"/>
    <mergeCell ref="C822:C824"/>
    <mergeCell ref="C825:C827"/>
    <mergeCell ref="E825:E826"/>
    <mergeCell ref="B1036:D1036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82" r:id="rId1"/>
  <headerFooter alignWithMargins="0">
    <oddFooter>&amp;C&amp;P
</oddFooter>
  </headerFooter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Utkina_L</dc:creator>
  <cp:keywords/>
  <dc:description/>
  <cp:lastModifiedBy>Пользователь</cp:lastModifiedBy>
  <cp:lastPrinted>2023-12-26T04:35:01Z</cp:lastPrinted>
  <dcterms:created xsi:type="dcterms:W3CDTF">2014-12-11T13:03:17Z</dcterms:created>
  <dcterms:modified xsi:type="dcterms:W3CDTF">2023-12-26T04:57:21Z</dcterms:modified>
  <cp:category/>
  <cp:version/>
  <cp:contentType/>
  <cp:contentStatus/>
</cp:coreProperties>
</file>